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9490849-072A-4AAB-BC0F-E46E688453F0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  <sheet name="Sheet2" sheetId="4" r:id="rId3"/>
  </sheets>
  <calcPr calcId="181029"/>
</workbook>
</file>

<file path=xl/calcChain.xml><?xml version="1.0" encoding="utf-8"?>
<calcChain xmlns="http://schemas.openxmlformats.org/spreadsheetml/2006/main">
  <c r="E206" i="1" l="1"/>
  <c r="F206" i="1" s="1"/>
  <c r="G206" i="1" s="1"/>
  <c r="K206" i="1" s="1"/>
  <c r="Q206" i="1"/>
  <c r="Q201" i="1"/>
  <c r="Q204" i="1"/>
  <c r="Q205" i="1"/>
  <c r="Q200" i="1"/>
  <c r="Q202" i="1"/>
  <c r="Q203" i="1"/>
  <c r="Q194" i="1"/>
  <c r="Q196" i="1"/>
  <c r="Q197" i="1"/>
  <c r="Q198" i="1"/>
  <c r="Q199" i="1"/>
  <c r="Q195" i="1"/>
  <c r="I39" i="1"/>
  <c r="Q185" i="1"/>
  <c r="Q176" i="1"/>
  <c r="Q186" i="1"/>
  <c r="Q188" i="1"/>
  <c r="Q154" i="1"/>
  <c r="Q189" i="1"/>
  <c r="Q190" i="1"/>
  <c r="Q191" i="1"/>
  <c r="Q192" i="1"/>
  <c r="Q193" i="1"/>
  <c r="C7" i="1"/>
  <c r="E201" i="1" s="1"/>
  <c r="F201" i="1" s="1"/>
  <c r="G201" i="1" s="1"/>
  <c r="K201" i="1" s="1"/>
  <c r="C8" i="1"/>
  <c r="E195" i="1" s="1"/>
  <c r="F195" i="1" s="1"/>
  <c r="G195" i="1" s="1"/>
  <c r="K195" i="1" s="1"/>
  <c r="D9" i="1"/>
  <c r="C9" i="1"/>
  <c r="Q182" i="1"/>
  <c r="Q187" i="1"/>
  <c r="Q21" i="1"/>
  <c r="Q22" i="1"/>
  <c r="Q27" i="1"/>
  <c r="Q28" i="1"/>
  <c r="Q30" i="1"/>
  <c r="Q31" i="1"/>
  <c r="Q33" i="1"/>
  <c r="Q37" i="1"/>
  <c r="Q50" i="1"/>
  <c r="Q54" i="1"/>
  <c r="Q56" i="1"/>
  <c r="Q81" i="1"/>
  <c r="Q83" i="1"/>
  <c r="Q85" i="1"/>
  <c r="Q90" i="1"/>
  <c r="Q91" i="1"/>
  <c r="Q95" i="1"/>
  <c r="Q97" i="1"/>
  <c r="Q98" i="1"/>
  <c r="Q99" i="1"/>
  <c r="Q100" i="1"/>
  <c r="Q108" i="1"/>
  <c r="Q128" i="1"/>
  <c r="Q129" i="1"/>
  <c r="Q138" i="1"/>
  <c r="Q140" i="1"/>
  <c r="Q141" i="1"/>
  <c r="Q142" i="1"/>
  <c r="Q144" i="1"/>
  <c r="Q147" i="1"/>
  <c r="Q148" i="1"/>
  <c r="Q152" i="1"/>
  <c r="Q153" i="1"/>
  <c r="Q155" i="1"/>
  <c r="Q156" i="1"/>
  <c r="Q157" i="1"/>
  <c r="Q175" i="1"/>
  <c r="Q184" i="1"/>
  <c r="G12" i="2"/>
  <c r="C12" i="2"/>
  <c r="G164" i="2"/>
  <c r="C164" i="2"/>
  <c r="G125" i="2"/>
  <c r="C125" i="2"/>
  <c r="G11" i="2"/>
  <c r="C11" i="2"/>
  <c r="G124" i="2"/>
  <c r="C124" i="2"/>
  <c r="G123" i="2"/>
  <c r="C123" i="2"/>
  <c r="G122" i="2"/>
  <c r="C122" i="2"/>
  <c r="G163" i="2"/>
  <c r="C163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62" i="2"/>
  <c r="C162" i="2"/>
  <c r="G161" i="2"/>
  <c r="C161" i="2"/>
  <c r="G160" i="2"/>
  <c r="C160" i="2"/>
  <c r="G159" i="2"/>
  <c r="C159" i="2"/>
  <c r="G158" i="2"/>
  <c r="C158" i="2"/>
  <c r="G104" i="2"/>
  <c r="C104" i="2"/>
  <c r="G103" i="2"/>
  <c r="C103" i="2"/>
  <c r="G102" i="2"/>
  <c r="C102" i="2"/>
  <c r="G157" i="2"/>
  <c r="C157" i="2"/>
  <c r="G156" i="2"/>
  <c r="C156" i="2"/>
  <c r="G101" i="2"/>
  <c r="C101" i="2"/>
  <c r="G100" i="2"/>
  <c r="C100" i="2"/>
  <c r="G155" i="2"/>
  <c r="C155" i="2"/>
  <c r="G99" i="2"/>
  <c r="C99" i="2"/>
  <c r="G154" i="2"/>
  <c r="C154" i="2"/>
  <c r="G153" i="2"/>
  <c r="C153" i="2"/>
  <c r="G152" i="2"/>
  <c r="C152" i="2"/>
  <c r="G98" i="2"/>
  <c r="C98" i="2"/>
  <c r="G151" i="2"/>
  <c r="C151" i="2"/>
  <c r="G97" i="2"/>
  <c r="C97" i="2"/>
  <c r="G96" i="2"/>
  <c r="C96" i="2"/>
  <c r="G95" i="2"/>
  <c r="C95" i="2"/>
  <c r="G94" i="2"/>
  <c r="C94" i="2"/>
  <c r="G93" i="2"/>
  <c r="C93" i="2"/>
  <c r="G92" i="2"/>
  <c r="C92" i="2"/>
  <c r="G150" i="2"/>
  <c r="C150" i="2"/>
  <c r="G149" i="2"/>
  <c r="C149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148" i="2"/>
  <c r="C148" i="2"/>
  <c r="E148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147" i="2"/>
  <c r="C147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146" i="2"/>
  <c r="C146" i="2"/>
  <c r="G145" i="2"/>
  <c r="C145" i="2"/>
  <c r="G144" i="2"/>
  <c r="C144" i="2"/>
  <c r="G143" i="2"/>
  <c r="C143" i="2"/>
  <c r="G66" i="2"/>
  <c r="C66" i="2"/>
  <c r="G142" i="2"/>
  <c r="C142" i="2"/>
  <c r="G65" i="2"/>
  <c r="C65" i="2"/>
  <c r="G64" i="2"/>
  <c r="C64" i="2"/>
  <c r="G63" i="2"/>
  <c r="C63" i="2"/>
  <c r="G141" i="2"/>
  <c r="C141" i="2"/>
  <c r="G140" i="2"/>
  <c r="C140" i="2"/>
  <c r="G62" i="2"/>
  <c r="C62" i="2"/>
  <c r="G61" i="2"/>
  <c r="C61" i="2"/>
  <c r="G60" i="2"/>
  <c r="C60" i="2"/>
  <c r="G59" i="2"/>
  <c r="C59" i="2"/>
  <c r="G139" i="2"/>
  <c r="C139" i="2"/>
  <c r="G58" i="2"/>
  <c r="C58" i="2"/>
  <c r="G138" i="2"/>
  <c r="C138" i="2"/>
  <c r="G57" i="2"/>
  <c r="C57" i="2"/>
  <c r="G137" i="2"/>
  <c r="C13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136" i="2"/>
  <c r="C136" i="2"/>
  <c r="G33" i="2"/>
  <c r="C33" i="2"/>
  <c r="G135" i="2"/>
  <c r="C135" i="2"/>
  <c r="G32" i="2"/>
  <c r="C32" i="2"/>
  <c r="G31" i="2"/>
  <c r="C31" i="2"/>
  <c r="G134" i="2"/>
  <c r="C134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133" i="2"/>
  <c r="C133" i="2"/>
  <c r="G20" i="2"/>
  <c r="C20" i="2"/>
  <c r="G19" i="2"/>
  <c r="C19" i="2"/>
  <c r="G18" i="2"/>
  <c r="C18" i="2"/>
  <c r="G132" i="2"/>
  <c r="C132" i="2"/>
  <c r="G17" i="2"/>
  <c r="C17" i="2"/>
  <c r="G131" i="2"/>
  <c r="C131" i="2"/>
  <c r="G130" i="2"/>
  <c r="C130" i="2"/>
  <c r="G16" i="2"/>
  <c r="C16" i="2"/>
  <c r="G129" i="2"/>
  <c r="C129" i="2"/>
  <c r="G128" i="2"/>
  <c r="C128" i="2"/>
  <c r="G15" i="2"/>
  <c r="C15" i="2"/>
  <c r="G14" i="2"/>
  <c r="C14" i="2"/>
  <c r="G13" i="2"/>
  <c r="C13" i="2"/>
  <c r="G127" i="2"/>
  <c r="C127" i="2"/>
  <c r="G126" i="2"/>
  <c r="C126" i="2"/>
  <c r="H12" i="2"/>
  <c r="B12" i="2"/>
  <c r="D12" i="2"/>
  <c r="A12" i="2"/>
  <c r="H164" i="2"/>
  <c r="B164" i="2"/>
  <c r="D164" i="2"/>
  <c r="A164" i="2"/>
  <c r="H125" i="2"/>
  <c r="B125" i="2"/>
  <c r="D125" i="2"/>
  <c r="A125" i="2"/>
  <c r="H11" i="2"/>
  <c r="B11" i="2"/>
  <c r="D11" i="2"/>
  <c r="A11" i="2"/>
  <c r="H124" i="2"/>
  <c r="D124" i="2"/>
  <c r="B124" i="2"/>
  <c r="A124" i="2"/>
  <c r="H123" i="2"/>
  <c r="B123" i="2"/>
  <c r="D123" i="2"/>
  <c r="A123" i="2"/>
  <c r="H122" i="2"/>
  <c r="D122" i="2"/>
  <c r="B122" i="2"/>
  <c r="A122" i="2"/>
  <c r="H163" i="2"/>
  <c r="B163" i="2"/>
  <c r="D163" i="2"/>
  <c r="A163" i="2"/>
  <c r="H121" i="2"/>
  <c r="B121" i="2"/>
  <c r="D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57" i="2"/>
  <c r="B157" i="2"/>
  <c r="D157" i="2"/>
  <c r="A157" i="2"/>
  <c r="H156" i="2"/>
  <c r="B156" i="2"/>
  <c r="D156" i="2"/>
  <c r="A156" i="2"/>
  <c r="H101" i="2"/>
  <c r="B101" i="2"/>
  <c r="D101" i="2"/>
  <c r="A101" i="2"/>
  <c r="H100" i="2"/>
  <c r="B100" i="2"/>
  <c r="D100" i="2"/>
  <c r="A100" i="2"/>
  <c r="H155" i="2"/>
  <c r="B155" i="2"/>
  <c r="D155" i="2"/>
  <c r="A155" i="2"/>
  <c r="H99" i="2"/>
  <c r="D99" i="2"/>
  <c r="B99" i="2"/>
  <c r="A99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98" i="2"/>
  <c r="D98" i="2"/>
  <c r="B98" i="2"/>
  <c r="A98" i="2"/>
  <c r="H151" i="2"/>
  <c r="B151" i="2"/>
  <c r="D151" i="2"/>
  <c r="A151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150" i="2"/>
  <c r="D150" i="2"/>
  <c r="B150" i="2"/>
  <c r="A150" i="2"/>
  <c r="H149" i="2"/>
  <c r="B149" i="2"/>
  <c r="D149" i="2"/>
  <c r="A149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148" i="2"/>
  <c r="B148" i="2"/>
  <c r="D148" i="2"/>
  <c r="A148" i="2"/>
  <c r="H84" i="2"/>
  <c r="D84" i="2"/>
  <c r="B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147" i="2"/>
  <c r="B147" i="2"/>
  <c r="D147" i="2"/>
  <c r="A147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B143" i="2"/>
  <c r="F143" i="2"/>
  <c r="D143" i="2"/>
  <c r="A143" i="2"/>
  <c r="H66" i="2"/>
  <c r="F66" i="2"/>
  <c r="D66" i="2"/>
  <c r="B66" i="2"/>
  <c r="A66" i="2"/>
  <c r="H142" i="2"/>
  <c r="B142" i="2"/>
  <c r="F142" i="2"/>
  <c r="D142" i="2"/>
  <c r="A142" i="2"/>
  <c r="H65" i="2"/>
  <c r="F65" i="2"/>
  <c r="D65" i="2"/>
  <c r="B65" i="2"/>
  <c r="A65" i="2"/>
  <c r="H64" i="2"/>
  <c r="B64" i="2"/>
  <c r="F64" i="2"/>
  <c r="D64" i="2"/>
  <c r="A64" i="2"/>
  <c r="H63" i="2"/>
  <c r="B63" i="2"/>
  <c r="D63" i="2"/>
  <c r="A63" i="2"/>
  <c r="H141" i="2"/>
  <c r="D141" i="2"/>
  <c r="B141" i="2"/>
  <c r="A141" i="2"/>
  <c r="H140" i="2"/>
  <c r="B140" i="2"/>
  <c r="D140" i="2"/>
  <c r="A140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139" i="2"/>
  <c r="D139" i="2"/>
  <c r="B139" i="2"/>
  <c r="A139" i="2"/>
  <c r="H58" i="2"/>
  <c r="B58" i="2"/>
  <c r="D58" i="2"/>
  <c r="A58" i="2"/>
  <c r="H138" i="2"/>
  <c r="D138" i="2"/>
  <c r="B138" i="2"/>
  <c r="A138" i="2"/>
  <c r="H57" i="2"/>
  <c r="B57" i="2"/>
  <c r="D57" i="2"/>
  <c r="A57" i="2"/>
  <c r="H137" i="2"/>
  <c r="D137" i="2"/>
  <c r="B137" i="2"/>
  <c r="A13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136" i="2"/>
  <c r="D136" i="2"/>
  <c r="B136" i="2"/>
  <c r="A136" i="2"/>
  <c r="H33" i="2"/>
  <c r="B33" i="2"/>
  <c r="D33" i="2"/>
  <c r="A33" i="2"/>
  <c r="H135" i="2"/>
  <c r="D135" i="2"/>
  <c r="B135" i="2"/>
  <c r="A135" i="2"/>
  <c r="H32" i="2"/>
  <c r="B32" i="2"/>
  <c r="D32" i="2"/>
  <c r="A32" i="2"/>
  <c r="H31" i="2"/>
  <c r="D31" i="2"/>
  <c r="B31" i="2"/>
  <c r="A31" i="2"/>
  <c r="H134" i="2"/>
  <c r="B134" i="2"/>
  <c r="D134" i="2"/>
  <c r="A134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133" i="2"/>
  <c r="D133" i="2"/>
  <c r="B133" i="2"/>
  <c r="A133" i="2"/>
  <c r="H20" i="2"/>
  <c r="B20" i="2"/>
  <c r="D20" i="2"/>
  <c r="A20" i="2"/>
  <c r="H19" i="2"/>
  <c r="D19" i="2"/>
  <c r="B19" i="2"/>
  <c r="A19" i="2"/>
  <c r="H18" i="2"/>
  <c r="B18" i="2"/>
  <c r="D18" i="2"/>
  <c r="A18" i="2"/>
  <c r="H132" i="2"/>
  <c r="D132" i="2"/>
  <c r="B132" i="2"/>
  <c r="A132" i="2"/>
  <c r="H17" i="2"/>
  <c r="B17" i="2"/>
  <c r="D17" i="2"/>
  <c r="A17" i="2"/>
  <c r="H131" i="2"/>
  <c r="D131" i="2"/>
  <c r="B131" i="2"/>
  <c r="A131" i="2"/>
  <c r="H130" i="2"/>
  <c r="B130" i="2"/>
  <c r="D130" i="2"/>
  <c r="A130" i="2"/>
  <c r="H16" i="2"/>
  <c r="D16" i="2"/>
  <c r="B16" i="2"/>
  <c r="A16" i="2"/>
  <c r="H129" i="2"/>
  <c r="B129" i="2"/>
  <c r="D129" i="2"/>
  <c r="A129" i="2"/>
  <c r="H128" i="2"/>
  <c r="D128" i="2"/>
  <c r="B128" i="2"/>
  <c r="A128" i="2"/>
  <c r="H15" i="2"/>
  <c r="B15" i="2"/>
  <c r="D15" i="2"/>
  <c r="A15" i="2"/>
  <c r="H14" i="2"/>
  <c r="D14" i="2"/>
  <c r="B14" i="2"/>
  <c r="A14" i="2"/>
  <c r="H13" i="2"/>
  <c r="B13" i="2"/>
  <c r="D13" i="2"/>
  <c r="A13" i="2"/>
  <c r="H127" i="2"/>
  <c r="D127" i="2"/>
  <c r="B127" i="2"/>
  <c r="A127" i="2"/>
  <c r="H126" i="2"/>
  <c r="B126" i="2"/>
  <c r="D126" i="2"/>
  <c r="A126" i="2"/>
  <c r="Q180" i="1"/>
  <c r="Q181" i="1"/>
  <c r="Q183" i="1"/>
  <c r="Q173" i="1"/>
  <c r="Q167" i="1"/>
  <c r="Q168" i="1"/>
  <c r="Q169" i="1"/>
  <c r="Q177" i="1"/>
  <c r="Q178" i="1"/>
  <c r="Q179" i="1"/>
  <c r="Q159" i="1"/>
  <c r="Q163" i="1"/>
  <c r="Q162" i="1"/>
  <c r="Q166" i="1"/>
  <c r="Q171" i="1"/>
  <c r="Q174" i="1"/>
  <c r="Q161" i="1"/>
  <c r="Q170" i="1"/>
  <c r="Q172" i="1"/>
  <c r="Q150" i="1"/>
  <c r="F16" i="1"/>
  <c r="C17" i="1"/>
  <c r="Q165" i="1"/>
  <c r="Q160" i="1"/>
  <c r="Q158" i="1"/>
  <c r="Q23" i="1"/>
  <c r="Q24" i="1"/>
  <c r="Q25" i="1"/>
  <c r="Q26" i="1"/>
  <c r="Q29" i="1"/>
  <c r="Q32" i="1"/>
  <c r="Q34" i="1"/>
  <c r="Q35" i="1"/>
  <c r="Q36" i="1"/>
  <c r="Q38" i="1"/>
  <c r="Q39" i="1"/>
  <c r="Q40" i="1"/>
  <c r="Q41" i="1"/>
  <c r="Q42" i="1"/>
  <c r="Q43" i="1"/>
  <c r="Q44" i="1"/>
  <c r="Q45" i="1"/>
  <c r="Q46" i="1"/>
  <c r="Q47" i="1"/>
  <c r="Q48" i="1"/>
  <c r="Q49" i="1"/>
  <c r="Q51" i="1"/>
  <c r="Q52" i="1"/>
  <c r="Q53" i="1"/>
  <c r="Q55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2" i="1"/>
  <c r="Q84" i="1"/>
  <c r="Q86" i="1"/>
  <c r="Q87" i="1"/>
  <c r="Q88" i="1"/>
  <c r="Q89" i="1"/>
  <c r="Q92" i="1"/>
  <c r="Q93" i="1"/>
  <c r="Q94" i="1"/>
  <c r="Q96" i="1"/>
  <c r="Q101" i="1"/>
  <c r="Q102" i="1"/>
  <c r="Q103" i="1"/>
  <c r="Q104" i="1"/>
  <c r="Q105" i="1"/>
  <c r="Q106" i="1"/>
  <c r="Q107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30" i="1"/>
  <c r="Q131" i="1"/>
  <c r="Q132" i="1"/>
  <c r="Q133" i="1"/>
  <c r="Q134" i="1"/>
  <c r="Q135" i="1"/>
  <c r="Q136" i="1"/>
  <c r="Q137" i="1"/>
  <c r="Q139" i="1"/>
  <c r="Q143" i="1"/>
  <c r="Q145" i="1"/>
  <c r="Q146" i="1"/>
  <c r="Q149" i="1"/>
  <c r="Q151" i="1"/>
  <c r="Q164" i="1"/>
  <c r="E176" i="1"/>
  <c r="F176" i="1" s="1"/>
  <c r="G176" i="1" s="1"/>
  <c r="K176" i="1" s="1"/>
  <c r="E156" i="1"/>
  <c r="F156" i="1" s="1"/>
  <c r="G156" i="1" s="1"/>
  <c r="K156" i="1" s="1"/>
  <c r="E140" i="1"/>
  <c r="E152" i="2" s="1"/>
  <c r="E100" i="1"/>
  <c r="F100" i="1" s="1"/>
  <c r="G100" i="1" s="1"/>
  <c r="I100" i="1" s="1"/>
  <c r="E146" i="1"/>
  <c r="E101" i="2" s="1"/>
  <c r="E120" i="1"/>
  <c r="F120" i="1" s="1"/>
  <c r="G120" i="1" s="1"/>
  <c r="K120" i="1" s="1"/>
  <c r="E38" i="1"/>
  <c r="F38" i="1" s="1"/>
  <c r="G38" i="1" s="1"/>
  <c r="I38" i="1" s="1"/>
  <c r="E94" i="1"/>
  <c r="E65" i="2" s="1"/>
  <c r="E119" i="1"/>
  <c r="E84" i="2" s="1"/>
  <c r="E58" i="1"/>
  <c r="E34" i="2" s="1"/>
  <c r="E71" i="1"/>
  <c r="F71" i="1" s="1"/>
  <c r="G71" i="1" s="1"/>
  <c r="I71" i="1" s="1"/>
  <c r="E92" i="1"/>
  <c r="F92" i="1" s="1"/>
  <c r="G92" i="1" s="1"/>
  <c r="I92" i="1" s="1"/>
  <c r="E192" i="1"/>
  <c r="F192" i="1" s="1"/>
  <c r="G192" i="1" s="1"/>
  <c r="K192" i="1" s="1"/>
  <c r="E152" i="1"/>
  <c r="F152" i="1" s="1"/>
  <c r="G152" i="1" s="1"/>
  <c r="K152" i="1" s="1"/>
  <c r="E54" i="1"/>
  <c r="F54" i="1" s="1"/>
  <c r="G54" i="1" s="1"/>
  <c r="I54" i="1" s="1"/>
  <c r="E184" i="1"/>
  <c r="F184" i="1" s="1"/>
  <c r="G184" i="1" s="1"/>
  <c r="K184" i="1" s="1"/>
  <c r="E23" i="1"/>
  <c r="F23" i="1" s="1"/>
  <c r="G23" i="1" s="1"/>
  <c r="I23" i="1" s="1"/>
  <c r="E103" i="1"/>
  <c r="F103" i="1" s="1"/>
  <c r="G103" i="1" s="1"/>
  <c r="I103" i="1" s="1"/>
  <c r="E74" i="1"/>
  <c r="E50" i="2" s="1"/>
  <c r="E101" i="1"/>
  <c r="F101" i="1" s="1"/>
  <c r="G101" i="1" s="1"/>
  <c r="I101" i="1" s="1"/>
  <c r="E175" i="1"/>
  <c r="E161" i="2"/>
  <c r="E196" i="1"/>
  <c r="F196" i="1" s="1"/>
  <c r="G196" i="1" s="1"/>
  <c r="K196" i="1" s="1"/>
  <c r="E199" i="1"/>
  <c r="F199" i="1" s="1"/>
  <c r="G199" i="1" s="1"/>
  <c r="K199" i="1" s="1"/>
  <c r="E203" i="1" l="1"/>
  <c r="F203" i="1" s="1"/>
  <c r="G203" i="1" s="1"/>
  <c r="K203" i="1" s="1"/>
  <c r="E205" i="1"/>
  <c r="F205" i="1" s="1"/>
  <c r="G205" i="1" s="1"/>
  <c r="K205" i="1" s="1"/>
  <c r="F146" i="1"/>
  <c r="G146" i="1" s="1"/>
  <c r="J146" i="1" s="1"/>
  <c r="E142" i="1"/>
  <c r="E190" i="1"/>
  <c r="F190" i="1" s="1"/>
  <c r="G190" i="1" s="1"/>
  <c r="K190" i="1" s="1"/>
  <c r="E124" i="1"/>
  <c r="F124" i="1" s="1"/>
  <c r="G124" i="1" s="1"/>
  <c r="I124" i="1" s="1"/>
  <c r="E89" i="1"/>
  <c r="E72" i="1"/>
  <c r="E62" i="1"/>
  <c r="E42" i="1"/>
  <c r="E96" i="1"/>
  <c r="E49" i="1"/>
  <c r="E22" i="1"/>
  <c r="E139" i="1"/>
  <c r="E151" i="1"/>
  <c r="E108" i="1"/>
  <c r="E147" i="2" s="1"/>
  <c r="E37" i="1"/>
  <c r="E123" i="1"/>
  <c r="E87" i="1"/>
  <c r="E68" i="1"/>
  <c r="E116" i="1"/>
  <c r="E81" i="2" s="1"/>
  <c r="E88" i="1"/>
  <c r="E174" i="1"/>
  <c r="E143" i="1"/>
  <c r="E98" i="1"/>
  <c r="E136" i="1"/>
  <c r="E96" i="2" s="1"/>
  <c r="E39" i="1"/>
  <c r="F39" i="1" s="1"/>
  <c r="E194" i="1"/>
  <c r="F194" i="1" s="1"/>
  <c r="G194" i="1" s="1"/>
  <c r="K194" i="1" s="1"/>
  <c r="E135" i="2"/>
  <c r="E179" i="1"/>
  <c r="E134" i="1"/>
  <c r="E86" i="1"/>
  <c r="E181" i="1"/>
  <c r="F181" i="1" s="1"/>
  <c r="G181" i="1" s="1"/>
  <c r="K181" i="1" s="1"/>
  <c r="E36" i="1"/>
  <c r="E172" i="1"/>
  <c r="E145" i="1"/>
  <c r="E99" i="1"/>
  <c r="E146" i="2" s="1"/>
  <c r="E138" i="1"/>
  <c r="E147" i="1"/>
  <c r="E133" i="1"/>
  <c r="F133" i="1" s="1"/>
  <c r="G133" i="1" s="1"/>
  <c r="I133" i="1" s="1"/>
  <c r="E118" i="1"/>
  <c r="E83" i="2" s="1"/>
  <c r="E82" i="1"/>
  <c r="E66" i="1"/>
  <c r="E52" i="1"/>
  <c r="F52" i="1" s="1"/>
  <c r="G52" i="1" s="1"/>
  <c r="I52" i="1" s="1"/>
  <c r="E69" i="1"/>
  <c r="E21" i="1"/>
  <c r="E170" i="1"/>
  <c r="E33" i="1"/>
  <c r="E153" i="1"/>
  <c r="E114" i="1"/>
  <c r="E198" i="1"/>
  <c r="F198" i="1" s="1"/>
  <c r="G198" i="1" s="1"/>
  <c r="K198" i="1" s="1"/>
  <c r="E21" i="2"/>
  <c r="E47" i="2"/>
  <c r="E167" i="1"/>
  <c r="E188" i="1"/>
  <c r="F188" i="1" s="1"/>
  <c r="G188" i="1" s="1"/>
  <c r="K188" i="1" s="1"/>
  <c r="E122" i="1"/>
  <c r="E80" i="1"/>
  <c r="E70" i="1"/>
  <c r="E60" i="1"/>
  <c r="E169" i="1"/>
  <c r="E93" i="1"/>
  <c r="E46" i="1"/>
  <c r="E34" i="1"/>
  <c r="E165" i="1"/>
  <c r="E97" i="1"/>
  <c r="F97" i="1" s="1"/>
  <c r="G97" i="1" s="1"/>
  <c r="I97" i="1" s="1"/>
  <c r="E31" i="1"/>
  <c r="E131" i="2" s="1"/>
  <c r="E141" i="1"/>
  <c r="E79" i="1"/>
  <c r="E55" i="2" s="1"/>
  <c r="E64" i="1"/>
  <c r="E113" i="1"/>
  <c r="E53" i="1"/>
  <c r="E35" i="1"/>
  <c r="E164" i="1"/>
  <c r="E111" i="2" s="1"/>
  <c r="E191" i="1"/>
  <c r="F191" i="1" s="1"/>
  <c r="G191" i="1" s="1"/>
  <c r="K191" i="1" s="1"/>
  <c r="E95" i="1"/>
  <c r="E202" i="1"/>
  <c r="F202" i="1" s="1"/>
  <c r="G202" i="1" s="1"/>
  <c r="K202" i="1" s="1"/>
  <c r="E164" i="2"/>
  <c r="E132" i="1"/>
  <c r="E112" i="1"/>
  <c r="F112" i="1" s="1"/>
  <c r="G112" i="1" s="1"/>
  <c r="I112" i="1" s="1"/>
  <c r="E78" i="1"/>
  <c r="E121" i="1"/>
  <c r="E29" i="1"/>
  <c r="E149" i="1"/>
  <c r="E193" i="1"/>
  <c r="F193" i="1" s="1"/>
  <c r="G193" i="1" s="1"/>
  <c r="K193" i="1" s="1"/>
  <c r="E91" i="1"/>
  <c r="E28" i="1"/>
  <c r="E183" i="1"/>
  <c r="E131" i="1"/>
  <c r="E111" i="1"/>
  <c r="E77" i="1"/>
  <c r="E53" i="2" s="1"/>
  <c r="E48" i="1"/>
  <c r="F48" i="1" s="1"/>
  <c r="G48" i="1" s="1"/>
  <c r="I48" i="1" s="1"/>
  <c r="E107" i="1"/>
  <c r="E47" i="1"/>
  <c r="E32" i="1"/>
  <c r="E182" i="1"/>
  <c r="E90" i="1"/>
  <c r="E30" i="1"/>
  <c r="E148" i="1"/>
  <c r="F17" i="1"/>
  <c r="E204" i="1"/>
  <c r="F204" i="1" s="1"/>
  <c r="G204" i="1" s="1"/>
  <c r="K204" i="1" s="1"/>
  <c r="E158" i="2"/>
  <c r="F140" i="1"/>
  <c r="G140" i="1" s="1"/>
  <c r="I140" i="1" s="1"/>
  <c r="E150" i="1"/>
  <c r="F150" i="1" s="1"/>
  <c r="G150" i="1" s="1"/>
  <c r="I150" i="1" s="1"/>
  <c r="E171" i="1"/>
  <c r="E130" i="1"/>
  <c r="F130" i="1" s="1"/>
  <c r="G130" i="1" s="1"/>
  <c r="J130" i="1" s="1"/>
  <c r="E109" i="1"/>
  <c r="E67" i="1"/>
  <c r="E59" i="1"/>
  <c r="E117" i="1"/>
  <c r="E84" i="1"/>
  <c r="E44" i="1"/>
  <c r="E189" i="1"/>
  <c r="F189" i="1" s="1"/>
  <c r="G189" i="1" s="1"/>
  <c r="K189" i="1" s="1"/>
  <c r="E81" i="1"/>
  <c r="E137" i="2" s="1"/>
  <c r="E157" i="1"/>
  <c r="E187" i="1"/>
  <c r="E166" i="1"/>
  <c r="E127" i="1"/>
  <c r="E75" i="1"/>
  <c r="E61" i="1"/>
  <c r="E41" i="1"/>
  <c r="E102" i="1"/>
  <c r="E68" i="2" s="1"/>
  <c r="E45" i="1"/>
  <c r="E26" i="1"/>
  <c r="E161" i="1"/>
  <c r="E154" i="1"/>
  <c r="F154" i="1" s="1"/>
  <c r="G154" i="1" s="1"/>
  <c r="K154" i="1" s="1"/>
  <c r="E85" i="1"/>
  <c r="E144" i="1"/>
  <c r="E200" i="1"/>
  <c r="F200" i="1" s="1"/>
  <c r="G200" i="1" s="1"/>
  <c r="K200" i="1" s="1"/>
  <c r="E63" i="2"/>
  <c r="E67" i="2"/>
  <c r="E135" i="1"/>
  <c r="E163" i="1"/>
  <c r="E105" i="1"/>
  <c r="F105" i="1" s="1"/>
  <c r="G105" i="1" s="1"/>
  <c r="I105" i="1" s="1"/>
  <c r="E76" i="1"/>
  <c r="E55" i="1"/>
  <c r="E115" i="1"/>
  <c r="E40" i="1"/>
  <c r="E173" i="1"/>
  <c r="E186" i="1"/>
  <c r="F186" i="1" s="1"/>
  <c r="G186" i="1" s="1"/>
  <c r="K186" i="1" s="1"/>
  <c r="E83" i="1"/>
  <c r="E155" i="1"/>
  <c r="E162" i="1"/>
  <c r="E106" i="1"/>
  <c r="E73" i="1"/>
  <c r="E49" i="2" s="1"/>
  <c r="E57" i="1"/>
  <c r="F57" i="1" s="1"/>
  <c r="G57" i="1" s="1"/>
  <c r="I57" i="1" s="1"/>
  <c r="E177" i="1"/>
  <c r="F94" i="1"/>
  <c r="G94" i="1" s="1"/>
  <c r="I94" i="1" s="1"/>
  <c r="E43" i="1"/>
  <c r="E24" i="1"/>
  <c r="E129" i="1"/>
  <c r="E56" i="1"/>
  <c r="E27" i="1"/>
  <c r="E128" i="1"/>
  <c r="E197" i="1"/>
  <c r="F197" i="1" s="1"/>
  <c r="G197" i="1" s="1"/>
  <c r="K197" i="1" s="1"/>
  <c r="E69" i="2"/>
  <c r="E137" i="1"/>
  <c r="E97" i="2" s="1"/>
  <c r="E185" i="1"/>
  <c r="F185" i="1" s="1"/>
  <c r="G185" i="1" s="1"/>
  <c r="K185" i="1" s="1"/>
  <c r="E159" i="1"/>
  <c r="E106" i="2" s="1"/>
  <c r="E126" i="1"/>
  <c r="F74" i="1"/>
  <c r="G74" i="1" s="1"/>
  <c r="I74" i="1" s="1"/>
  <c r="E65" i="1"/>
  <c r="E51" i="1"/>
  <c r="F51" i="1" s="1"/>
  <c r="G51" i="1" s="1"/>
  <c r="I51" i="1" s="1"/>
  <c r="E110" i="1"/>
  <c r="E63" i="1"/>
  <c r="E25" i="1"/>
  <c r="E160" i="1"/>
  <c r="E107" i="2" s="1"/>
  <c r="E178" i="1"/>
  <c r="E180" i="1"/>
  <c r="F180" i="1" s="1"/>
  <c r="G180" i="1" s="1"/>
  <c r="K180" i="1" s="1"/>
  <c r="E125" i="1"/>
  <c r="E104" i="1"/>
  <c r="F58" i="1"/>
  <c r="G58" i="1" s="1"/>
  <c r="I58" i="1" s="1"/>
  <c r="E168" i="1"/>
  <c r="E158" i="1"/>
  <c r="E50" i="1"/>
  <c r="F50" i="1" s="1"/>
  <c r="G50" i="1" s="1"/>
  <c r="I50" i="1" s="1"/>
  <c r="E163" i="2"/>
  <c r="F175" i="1"/>
  <c r="G175" i="1" s="1"/>
  <c r="K175" i="1" s="1"/>
  <c r="E75" i="2"/>
  <c r="F110" i="1"/>
  <c r="G110" i="1" s="1"/>
  <c r="I110" i="1" s="1"/>
  <c r="E114" i="2"/>
  <c r="F167" i="1"/>
  <c r="G167" i="1" s="1"/>
  <c r="K167" i="1" s="1"/>
  <c r="E162" i="2"/>
  <c r="F157" i="1"/>
  <c r="G157" i="1" s="1"/>
  <c r="K157" i="1" s="1"/>
  <c r="F166" i="1"/>
  <c r="G166" i="1" s="1"/>
  <c r="K166" i="1" s="1"/>
  <c r="E113" i="2"/>
  <c r="F80" i="1"/>
  <c r="G80" i="1" s="1"/>
  <c r="I80" i="1" s="1"/>
  <c r="E56" i="2"/>
  <c r="E16" i="2"/>
  <c r="F29" i="1"/>
  <c r="G29" i="1" s="1"/>
  <c r="I29" i="1" s="1"/>
  <c r="E145" i="2"/>
  <c r="F99" i="1"/>
  <c r="G99" i="1" s="1"/>
  <c r="I99" i="1" s="1"/>
  <c r="E20" i="2"/>
  <c r="F36" i="1"/>
  <c r="G36" i="1" s="1"/>
  <c r="I36" i="1" s="1"/>
  <c r="E82" i="2"/>
  <c r="F117" i="1"/>
  <c r="G117" i="1" s="1"/>
  <c r="I117" i="1" s="1"/>
  <c r="F179" i="1"/>
  <c r="G179" i="1" s="1"/>
  <c r="K179" i="1" s="1"/>
  <c r="E124" i="2"/>
  <c r="E22" i="2"/>
  <c r="F40" i="1"/>
  <c r="G40" i="1" s="1"/>
  <c r="I40" i="1" s="1"/>
  <c r="E44" i="2"/>
  <c r="F68" i="1"/>
  <c r="G68" i="1" s="1"/>
  <c r="I68" i="1" s="1"/>
  <c r="E119" i="2"/>
  <c r="F172" i="1"/>
  <c r="G172" i="1" s="1"/>
  <c r="K172" i="1" s="1"/>
  <c r="F77" i="1"/>
  <c r="G77" i="1" s="1"/>
  <c r="I77" i="1" s="1"/>
  <c r="F102" i="1"/>
  <c r="G102" i="1" s="1"/>
  <c r="I102" i="1" s="1"/>
  <c r="F164" i="1"/>
  <c r="G164" i="1" s="1"/>
  <c r="F136" i="1"/>
  <c r="G136" i="1" s="1"/>
  <c r="I136" i="1" s="1"/>
  <c r="E88" i="2"/>
  <c r="E143" i="2"/>
  <c r="F137" i="1"/>
  <c r="G137" i="1" s="1"/>
  <c r="I137" i="1" s="1"/>
  <c r="F81" i="1"/>
  <c r="G81" i="1" s="1"/>
  <c r="I81" i="1" s="1"/>
  <c r="F119" i="1"/>
  <c r="G119" i="1" s="1"/>
  <c r="I119" i="1" s="1"/>
  <c r="E31" i="2"/>
  <c r="F31" i="1"/>
  <c r="G31" i="1" s="1"/>
  <c r="I31" i="1" s="1"/>
  <c r="F79" i="1"/>
  <c r="G79" i="1" s="1"/>
  <c r="I79" i="1" s="1"/>
  <c r="F73" i="1"/>
  <c r="G73" i="1" s="1"/>
  <c r="I73" i="1" s="1"/>
  <c r="E134" i="2"/>
  <c r="F159" i="1"/>
  <c r="G159" i="1" s="1"/>
  <c r="K159" i="1" s="1"/>
  <c r="F108" i="1"/>
  <c r="G108" i="1" s="1"/>
  <c r="I108" i="1" s="1"/>
  <c r="F118" i="1"/>
  <c r="G118" i="1" s="1"/>
  <c r="I118" i="1" s="1"/>
  <c r="F116" i="1"/>
  <c r="G116" i="1" s="1"/>
  <c r="I116" i="1" s="1"/>
  <c r="E71" i="2"/>
  <c r="F160" i="1"/>
  <c r="G160" i="1" s="1"/>
  <c r="J160" i="1" s="1"/>
  <c r="F182" i="1" l="1"/>
  <c r="G182" i="1" s="1"/>
  <c r="J182" i="1" s="1"/>
  <c r="E11" i="2"/>
  <c r="F183" i="1"/>
  <c r="G183" i="1" s="1"/>
  <c r="K183" i="1" s="1"/>
  <c r="E125" i="2"/>
  <c r="F53" i="1"/>
  <c r="G53" i="1" s="1"/>
  <c r="I53" i="1" s="1"/>
  <c r="E32" i="2"/>
  <c r="E132" i="2"/>
  <c r="F33" i="1"/>
  <c r="G33" i="1" s="1"/>
  <c r="I33" i="1" s="1"/>
  <c r="F86" i="1"/>
  <c r="G86" i="1" s="1"/>
  <c r="I86" i="1" s="1"/>
  <c r="E59" i="2"/>
  <c r="F143" i="1"/>
  <c r="G143" i="1" s="1"/>
  <c r="I143" i="1" s="1"/>
  <c r="E99" i="2"/>
  <c r="F72" i="1"/>
  <c r="G72" i="1" s="1"/>
  <c r="I72" i="1" s="1"/>
  <c r="E48" i="2"/>
  <c r="F129" i="1"/>
  <c r="G129" i="1" s="1"/>
  <c r="J129" i="1" s="1"/>
  <c r="E150" i="2"/>
  <c r="F162" i="1"/>
  <c r="G162" i="1" s="1"/>
  <c r="E109" i="2"/>
  <c r="F76" i="1"/>
  <c r="G76" i="1" s="1"/>
  <c r="I76" i="1" s="1"/>
  <c r="E52" i="2"/>
  <c r="F85" i="1"/>
  <c r="G85" i="1" s="1"/>
  <c r="I85" i="1" s="1"/>
  <c r="E139" i="2"/>
  <c r="E51" i="2"/>
  <c r="F75" i="1"/>
  <c r="G75" i="1" s="1"/>
  <c r="I75" i="1" s="1"/>
  <c r="F84" i="1"/>
  <c r="G84" i="1" s="1"/>
  <c r="I84" i="1" s="1"/>
  <c r="E58" i="2"/>
  <c r="F32" i="1"/>
  <c r="G32" i="1" s="1"/>
  <c r="I32" i="1" s="1"/>
  <c r="E17" i="2"/>
  <c r="F28" i="1"/>
  <c r="G28" i="1" s="1"/>
  <c r="I28" i="1" s="1"/>
  <c r="E129" i="2"/>
  <c r="E93" i="2"/>
  <c r="F132" i="1"/>
  <c r="G132" i="1" s="1"/>
  <c r="I132" i="1" s="1"/>
  <c r="F113" i="1"/>
  <c r="G113" i="1" s="1"/>
  <c r="I113" i="1" s="1"/>
  <c r="E78" i="2"/>
  <c r="E28" i="2"/>
  <c r="F46" i="1"/>
  <c r="G46" i="1" s="1"/>
  <c r="I46" i="1" s="1"/>
  <c r="F170" i="1"/>
  <c r="G170" i="1" s="1"/>
  <c r="K170" i="1" s="1"/>
  <c r="E117" i="2"/>
  <c r="E156" i="2"/>
  <c r="F147" i="1"/>
  <c r="G147" i="1" s="1"/>
  <c r="K147" i="1" s="1"/>
  <c r="F134" i="1"/>
  <c r="G134" i="1" s="1"/>
  <c r="I134" i="1" s="1"/>
  <c r="E94" i="2"/>
  <c r="F174" i="1"/>
  <c r="G174" i="1" s="1"/>
  <c r="K174" i="1" s="1"/>
  <c r="E121" i="2"/>
  <c r="F151" i="1"/>
  <c r="G151" i="1" s="1"/>
  <c r="J151" i="1" s="1"/>
  <c r="E104" i="2"/>
  <c r="F89" i="1"/>
  <c r="G89" i="1" s="1"/>
  <c r="I89" i="1" s="1"/>
  <c r="E62" i="2"/>
  <c r="E136" i="2"/>
  <c r="F56" i="1"/>
  <c r="G56" i="1" s="1"/>
  <c r="I56" i="1" s="1"/>
  <c r="F55" i="1"/>
  <c r="G55" i="1" s="1"/>
  <c r="I55" i="1" s="1"/>
  <c r="E33" i="2"/>
  <c r="F34" i="1"/>
  <c r="G34" i="1" s="1"/>
  <c r="I34" i="1" s="1"/>
  <c r="E18" i="2"/>
  <c r="F158" i="1"/>
  <c r="G158" i="1" s="1"/>
  <c r="J158" i="1" s="1"/>
  <c r="E105" i="2"/>
  <c r="E14" i="2"/>
  <c r="F25" i="1"/>
  <c r="G25" i="1" s="1"/>
  <c r="I25" i="1" s="1"/>
  <c r="F24" i="1"/>
  <c r="G24" i="1" s="1"/>
  <c r="I24" i="1" s="1"/>
  <c r="E13" i="2"/>
  <c r="E160" i="2"/>
  <c r="F155" i="1"/>
  <c r="G155" i="1" s="1"/>
  <c r="K155" i="1" s="1"/>
  <c r="F127" i="1"/>
  <c r="G127" i="1" s="1"/>
  <c r="I127" i="1" s="1"/>
  <c r="E91" i="2"/>
  <c r="F47" i="1"/>
  <c r="G47" i="1" s="1"/>
  <c r="I47" i="1" s="1"/>
  <c r="E29" i="2"/>
  <c r="F91" i="1"/>
  <c r="G91" i="1" s="1"/>
  <c r="I91" i="1" s="1"/>
  <c r="E141" i="2"/>
  <c r="F64" i="1"/>
  <c r="G64" i="1" s="1"/>
  <c r="I64" i="1" s="1"/>
  <c r="E40" i="2"/>
  <c r="E64" i="2"/>
  <c r="F93" i="1"/>
  <c r="G93" i="1" s="1"/>
  <c r="I93" i="1" s="1"/>
  <c r="E126" i="2"/>
  <c r="F21" i="1"/>
  <c r="G21" i="1" s="1"/>
  <c r="H21" i="1" s="1"/>
  <c r="E151" i="2"/>
  <c r="F138" i="1"/>
  <c r="G138" i="1" s="1"/>
  <c r="I138" i="1" s="1"/>
  <c r="F88" i="1"/>
  <c r="G88" i="1" s="1"/>
  <c r="I88" i="1" s="1"/>
  <c r="E61" i="2"/>
  <c r="F139" i="1"/>
  <c r="G139" i="1" s="1"/>
  <c r="J139" i="1" s="1"/>
  <c r="E98" i="2"/>
  <c r="F126" i="1"/>
  <c r="G126" i="1" s="1"/>
  <c r="I126" i="1" s="1"/>
  <c r="E90" i="2"/>
  <c r="F144" i="1"/>
  <c r="G144" i="1" s="1"/>
  <c r="K144" i="1" s="1"/>
  <c r="E155" i="2"/>
  <c r="E77" i="2"/>
  <c r="F168" i="1"/>
  <c r="G168" i="1" s="1"/>
  <c r="K168" i="1" s="1"/>
  <c r="E115" i="2"/>
  <c r="E39" i="2"/>
  <c r="F63" i="1"/>
  <c r="G63" i="1" s="1"/>
  <c r="I63" i="1" s="1"/>
  <c r="F43" i="1"/>
  <c r="G43" i="1" s="1"/>
  <c r="I43" i="1" s="1"/>
  <c r="E25" i="2"/>
  <c r="F83" i="1"/>
  <c r="G83" i="1" s="1"/>
  <c r="I83" i="1" s="1"/>
  <c r="E138" i="2"/>
  <c r="E110" i="2"/>
  <c r="F163" i="1"/>
  <c r="G163" i="1" s="1"/>
  <c r="K163" i="1" s="1"/>
  <c r="E108" i="2"/>
  <c r="F161" i="1"/>
  <c r="G161" i="1" s="1"/>
  <c r="J161" i="1" s="1"/>
  <c r="F59" i="1"/>
  <c r="G59" i="1" s="1"/>
  <c r="I59" i="1" s="1"/>
  <c r="E35" i="2"/>
  <c r="F107" i="1"/>
  <c r="G107" i="1" s="1"/>
  <c r="I107" i="1" s="1"/>
  <c r="E73" i="2"/>
  <c r="F169" i="1"/>
  <c r="G169" i="1" s="1"/>
  <c r="K169" i="1" s="1"/>
  <c r="E116" i="2"/>
  <c r="F69" i="1"/>
  <c r="G69" i="1" s="1"/>
  <c r="I69" i="1" s="1"/>
  <c r="E45" i="2"/>
  <c r="F22" i="1"/>
  <c r="G22" i="1" s="1"/>
  <c r="H22" i="1" s="1"/>
  <c r="E127" i="2"/>
  <c r="F135" i="1"/>
  <c r="G135" i="1" s="1"/>
  <c r="I135" i="1" s="1"/>
  <c r="E95" i="2"/>
  <c r="F26" i="1"/>
  <c r="G26" i="1" s="1"/>
  <c r="I26" i="1" s="1"/>
  <c r="E15" i="2"/>
  <c r="F187" i="1"/>
  <c r="G187" i="1" s="1"/>
  <c r="J187" i="1" s="1"/>
  <c r="E12" i="2"/>
  <c r="F67" i="1"/>
  <c r="G67" i="1" s="1"/>
  <c r="I67" i="1" s="1"/>
  <c r="E43" i="2"/>
  <c r="F149" i="1"/>
  <c r="G149" i="1" s="1"/>
  <c r="K149" i="1" s="1"/>
  <c r="E102" i="2"/>
  <c r="E142" i="2"/>
  <c r="F95" i="1"/>
  <c r="G95" i="1" s="1"/>
  <c r="I95" i="1" s="1"/>
  <c r="E153" i="2"/>
  <c r="F141" i="1"/>
  <c r="G141" i="1" s="1"/>
  <c r="K141" i="1" s="1"/>
  <c r="E36" i="2"/>
  <c r="F60" i="1"/>
  <c r="G60" i="1" s="1"/>
  <c r="I60" i="1" s="1"/>
  <c r="F145" i="1"/>
  <c r="G145" i="1" s="1"/>
  <c r="J145" i="1" s="1"/>
  <c r="E100" i="2"/>
  <c r="F49" i="1"/>
  <c r="G49" i="1" s="1"/>
  <c r="I49" i="1" s="1"/>
  <c r="E30" i="2"/>
  <c r="E154" i="2"/>
  <c r="F142" i="1"/>
  <c r="G142" i="1" s="1"/>
  <c r="K142" i="1" s="1"/>
  <c r="E26" i="2"/>
  <c r="F44" i="1"/>
  <c r="G44" i="1" s="1"/>
  <c r="I44" i="1" s="1"/>
  <c r="E103" i="2"/>
  <c r="E70" i="2"/>
  <c r="F104" i="1"/>
  <c r="G104" i="1" s="1"/>
  <c r="I104" i="1" s="1"/>
  <c r="F177" i="1"/>
  <c r="G177" i="1" s="1"/>
  <c r="K177" i="1" s="1"/>
  <c r="E122" i="2"/>
  <c r="F173" i="1"/>
  <c r="G173" i="1" s="1"/>
  <c r="J173" i="1" s="1"/>
  <c r="E120" i="2"/>
  <c r="F45" i="1"/>
  <c r="G45" i="1" s="1"/>
  <c r="I45" i="1" s="1"/>
  <c r="E27" i="2"/>
  <c r="F109" i="1"/>
  <c r="G109" i="1" s="1"/>
  <c r="I109" i="1" s="1"/>
  <c r="E74" i="2"/>
  <c r="E157" i="2"/>
  <c r="F148" i="1"/>
  <c r="G148" i="1" s="1"/>
  <c r="K148" i="1" s="1"/>
  <c r="E46" i="2"/>
  <c r="F70" i="1"/>
  <c r="G70" i="1" s="1"/>
  <c r="I70" i="1" s="1"/>
  <c r="F66" i="1"/>
  <c r="G66" i="1" s="1"/>
  <c r="I66" i="1" s="1"/>
  <c r="E42" i="2"/>
  <c r="F87" i="1"/>
  <c r="G87" i="1" s="1"/>
  <c r="I87" i="1" s="1"/>
  <c r="E60" i="2"/>
  <c r="E66" i="2"/>
  <c r="F96" i="1"/>
  <c r="G96" i="1" s="1"/>
  <c r="I96" i="1" s="1"/>
  <c r="E72" i="2"/>
  <c r="F106" i="1"/>
  <c r="G106" i="1" s="1"/>
  <c r="I106" i="1" s="1"/>
  <c r="F125" i="1"/>
  <c r="G125" i="1" s="1"/>
  <c r="I125" i="1" s="1"/>
  <c r="E89" i="2"/>
  <c r="E41" i="2"/>
  <c r="F65" i="1"/>
  <c r="G65" i="1" s="1"/>
  <c r="I65" i="1" s="1"/>
  <c r="F128" i="1"/>
  <c r="G128" i="1" s="1"/>
  <c r="K128" i="1" s="1"/>
  <c r="E149" i="2"/>
  <c r="E130" i="2"/>
  <c r="F30" i="1"/>
  <c r="G30" i="1" s="1"/>
  <c r="I30" i="1" s="1"/>
  <c r="F111" i="1"/>
  <c r="G111" i="1" s="1"/>
  <c r="I111" i="1" s="1"/>
  <c r="E76" i="2"/>
  <c r="F121" i="1"/>
  <c r="G121" i="1" s="1"/>
  <c r="I121" i="1" s="1"/>
  <c r="E85" i="2"/>
  <c r="E79" i="2"/>
  <c r="F114" i="1"/>
  <c r="G114" i="1" s="1"/>
  <c r="I114" i="1" s="1"/>
  <c r="E57" i="2"/>
  <c r="F82" i="1"/>
  <c r="G82" i="1" s="1"/>
  <c r="I82" i="1" s="1"/>
  <c r="F123" i="1"/>
  <c r="G123" i="1" s="1"/>
  <c r="I123" i="1" s="1"/>
  <c r="E87" i="2"/>
  <c r="F42" i="1"/>
  <c r="G42" i="1" s="1"/>
  <c r="I42" i="1" s="1"/>
  <c r="E24" i="2"/>
  <c r="F178" i="1"/>
  <c r="G178" i="1" s="1"/>
  <c r="K178" i="1" s="1"/>
  <c r="E123" i="2"/>
  <c r="F61" i="1"/>
  <c r="G61" i="1" s="1"/>
  <c r="I61" i="1" s="1"/>
  <c r="E37" i="2"/>
  <c r="E128" i="2"/>
  <c r="F27" i="1"/>
  <c r="G27" i="1" s="1"/>
  <c r="I27" i="1" s="1"/>
  <c r="F115" i="1"/>
  <c r="G115" i="1" s="1"/>
  <c r="I115" i="1" s="1"/>
  <c r="E80" i="2"/>
  <c r="E23" i="2"/>
  <c r="F41" i="1"/>
  <c r="G41" i="1" s="1"/>
  <c r="I41" i="1" s="1"/>
  <c r="F171" i="1"/>
  <c r="G171" i="1" s="1"/>
  <c r="K171" i="1" s="1"/>
  <c r="E118" i="2"/>
  <c r="F90" i="1"/>
  <c r="G90" i="1" s="1"/>
  <c r="I90" i="1" s="1"/>
  <c r="E140" i="2"/>
  <c r="E92" i="2"/>
  <c r="F131" i="1"/>
  <c r="G131" i="1" s="1"/>
  <c r="J131" i="1" s="1"/>
  <c r="F78" i="1"/>
  <c r="G78" i="1" s="1"/>
  <c r="I78" i="1" s="1"/>
  <c r="E54" i="2"/>
  <c r="E19" i="2"/>
  <c r="F35" i="1"/>
  <c r="G35" i="1" s="1"/>
  <c r="I35" i="1" s="1"/>
  <c r="F165" i="1"/>
  <c r="G165" i="1" s="1"/>
  <c r="K165" i="1" s="1"/>
  <c r="E112" i="2"/>
  <c r="E86" i="2"/>
  <c r="F122" i="1"/>
  <c r="G122" i="1" s="1"/>
  <c r="I122" i="1" s="1"/>
  <c r="E159" i="2"/>
  <c r="F153" i="1"/>
  <c r="G153" i="1" s="1"/>
  <c r="K153" i="1" s="1"/>
  <c r="F98" i="1"/>
  <c r="G98" i="1" s="1"/>
  <c r="I98" i="1" s="1"/>
  <c r="E144" i="2"/>
  <c r="F37" i="1"/>
  <c r="G37" i="1" s="1"/>
  <c r="I37" i="1" s="1"/>
  <c r="E133" i="2"/>
  <c r="E38" i="2"/>
  <c r="F62" i="1"/>
  <c r="G62" i="1" s="1"/>
  <c r="I62" i="1" s="1"/>
  <c r="K164" i="1"/>
  <c r="C12" i="1"/>
  <c r="C11" i="1"/>
  <c r="O206" i="1" l="1"/>
  <c r="O174" i="1"/>
  <c r="O162" i="1"/>
  <c r="O166" i="1"/>
  <c r="O179" i="1"/>
  <c r="O178" i="1"/>
  <c r="C15" i="1"/>
  <c r="C18" i="1" s="1"/>
  <c r="O170" i="1"/>
  <c r="O198" i="1"/>
  <c r="O167" i="1"/>
  <c r="O204" i="1"/>
  <c r="O187" i="1"/>
  <c r="O180" i="1"/>
  <c r="O197" i="1"/>
  <c r="O191" i="1"/>
  <c r="O205" i="1"/>
  <c r="O196" i="1"/>
  <c r="O169" i="1"/>
  <c r="O177" i="1"/>
  <c r="O175" i="1"/>
  <c r="O201" i="1"/>
  <c r="O188" i="1"/>
  <c r="O159" i="1"/>
  <c r="O184" i="1"/>
  <c r="O202" i="1"/>
  <c r="O176" i="1"/>
  <c r="O195" i="1"/>
  <c r="O192" i="1"/>
  <c r="O168" i="1"/>
  <c r="O161" i="1"/>
  <c r="O160" i="1"/>
  <c r="O181" i="1"/>
  <c r="O163" i="1"/>
  <c r="O173" i="1"/>
  <c r="O172" i="1"/>
  <c r="O193" i="1"/>
  <c r="O194" i="1"/>
  <c r="O203" i="1"/>
  <c r="O164" i="1"/>
  <c r="O199" i="1"/>
  <c r="O190" i="1"/>
  <c r="O182" i="1"/>
  <c r="O183" i="1"/>
  <c r="O189" i="1"/>
  <c r="O186" i="1"/>
  <c r="O171" i="1"/>
  <c r="O200" i="1"/>
  <c r="O185" i="1"/>
  <c r="O165" i="1"/>
  <c r="C16" i="1"/>
  <c r="D18" i="1" s="1"/>
  <c r="K162" i="1"/>
  <c r="F18" i="1" l="1"/>
  <c r="F19" i="1" s="1"/>
</calcChain>
</file>

<file path=xl/sharedStrings.xml><?xml version="1.0" encoding="utf-8"?>
<sst xmlns="http://schemas.openxmlformats.org/spreadsheetml/2006/main" count="1660" uniqueCount="692">
  <si>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</si>
  <si>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</si>
  <si>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</si>
  <si>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</si>
  <si>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</si>
  <si>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</si>
  <si>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</si>
  <si>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</si>
  <si>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</si>
  <si>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</si>
  <si>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</si>
  <si>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</si>
  <si>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</si>
  <si>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</si>
  <si>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</si>
  <si>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</si>
  <si>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</si>
  <si>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</si>
  <si>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</si>
  <si>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</si>
  <si>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</si>
  <si>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</si>
  <si>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</si>
  <si>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</si>
  <si>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</si>
  <si>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</si>
  <si>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</si>
  <si>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Bull.27</t>
  </si>
  <si>
    <t>B</t>
  </si>
  <si>
    <t>BBSAG Bull.28</t>
  </si>
  <si>
    <t>Germann R</t>
  </si>
  <si>
    <t>BBSAG Bull.33</t>
  </si>
  <si>
    <t>Locher K</t>
  </si>
  <si>
    <t>BBSAG Bull.35</t>
  </si>
  <si>
    <t>BBSAG Bull.36</t>
  </si>
  <si>
    <t>G. Samolyk</t>
  </si>
  <si>
    <t>AAVSO 2</t>
  </si>
  <si>
    <t>A</t>
  </si>
  <si>
    <t>BBSAG Bull.37</t>
  </si>
  <si>
    <t>BBSAG Bull.42</t>
  </si>
  <si>
    <t>G. Wedemayer</t>
  </si>
  <si>
    <t>J. Asztalos</t>
  </si>
  <si>
    <t>BBSAG Bull.46</t>
  </si>
  <si>
    <t>BBSAG Bull.47</t>
  </si>
  <si>
    <t>Stoikidis N</t>
  </si>
  <si>
    <t>BBSAG Bull.53</t>
  </si>
  <si>
    <t>BBSAG Bull.57</t>
  </si>
  <si>
    <t>Andrakakou M</t>
  </si>
  <si>
    <t>BBSAG Bull.54</t>
  </si>
  <si>
    <t>Mavrofridis G</t>
  </si>
  <si>
    <t>BBSAG Bull.58</t>
  </si>
  <si>
    <t>BBSAG Bull.59</t>
  </si>
  <si>
    <t>BBSAG Bull.60</t>
  </si>
  <si>
    <t>BBSAG Bull.64</t>
  </si>
  <si>
    <t>BBSAG Bull.65</t>
  </si>
  <si>
    <t>Peter H</t>
  </si>
  <si>
    <t>BBSAG Bull.69</t>
  </si>
  <si>
    <t>BBSAG Bull.70</t>
  </si>
  <si>
    <t>BBSAG Bull.71</t>
  </si>
  <si>
    <t>Elias D</t>
  </si>
  <si>
    <t>Parris A</t>
  </si>
  <si>
    <t>BBSAG Bull.72</t>
  </si>
  <si>
    <t>BBSAG Bull.77</t>
  </si>
  <si>
    <t>BBSAG Bull.82</t>
  </si>
  <si>
    <t>BBSAG Bull.83</t>
  </si>
  <si>
    <t>BBSAG Bull.86</t>
  </si>
  <si>
    <t>R. Hill</t>
  </si>
  <si>
    <t>BBSAG Bull.91</t>
  </si>
  <si>
    <t>BBSAG Bull.93</t>
  </si>
  <si>
    <t>BBSAG Bull.94</t>
  </si>
  <si>
    <t>BBSAG Bull.96</t>
  </si>
  <si>
    <t>BBSAG Bull.97</t>
  </si>
  <si>
    <t>Kohl M</t>
  </si>
  <si>
    <t>BBSAG Bull.100</t>
  </si>
  <si>
    <t>BBSAG Bull.103</t>
  </si>
  <si>
    <t>BBSAG Bull.108</t>
  </si>
  <si>
    <t>BBSAG Bull.109</t>
  </si>
  <si>
    <t>BBSAG Bull.111</t>
  </si>
  <si>
    <t>BBSAG Bull.112</t>
  </si>
  <si>
    <t>BBSAG Bull.114</t>
  </si>
  <si>
    <t>BBSAG Bull.115</t>
  </si>
  <si>
    <t>BBSAG Bull.117</t>
  </si>
  <si>
    <t>II</t>
  </si>
  <si>
    <t>Eccentric orbit?</t>
  </si>
  <si>
    <t>IBVS 3877</t>
  </si>
  <si>
    <t>EA/SD</t>
  </si>
  <si>
    <t>IBVS 5296</t>
  </si>
  <si>
    <t>IBVS 5543</t>
  </si>
  <si>
    <t>I</t>
  </si>
  <si>
    <t>IBVS 5643</t>
  </si>
  <si>
    <t># of data points: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</si>
  <si>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</si>
  <si>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</si>
  <si>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</si>
  <si>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</si>
  <si>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</si>
  <si>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</si>
  <si>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</si>
  <si>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</si>
  <si>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</si>
  <si>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IBVS 5938</t>
  </si>
  <si>
    <t>IBVS 5929</t>
  </si>
  <si>
    <t>Add cycle</t>
  </si>
  <si>
    <t>Old Cycle</t>
  </si>
  <si>
    <t>IBVS 5918</t>
  </si>
  <si>
    <t>IBVS 5992</t>
  </si>
  <si>
    <t>IBVS 6011</t>
  </si>
  <si>
    <t>OEJV 0003</t>
  </si>
  <si>
    <t>JAVSO..36..171</t>
  </si>
  <si>
    <t>JAVSO..38...85</t>
  </si>
  <si>
    <t>JAVSO..37...44</t>
  </si>
  <si>
    <t>JAVSO..38..183</t>
  </si>
  <si>
    <t>JAVSO..39..177</t>
  </si>
  <si>
    <t>IBVS 6029</t>
  </si>
  <si>
    <t>OEJV 0160</t>
  </si>
  <si>
    <t>IBVS 6048</t>
  </si>
  <si>
    <t>JAVSO..42..426</t>
  </si>
  <si>
    <t>OEJV 0165</t>
  </si>
  <si>
    <t>9,00E-05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</si>
  <si>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</si>
  <si>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</si>
  <si>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</si>
  <si>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</si>
  <si>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</si>
  <si>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</si>
  <si>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</si>
  <si>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</si>
  <si>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</si>
  <si>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</si>
  <si>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</si>
  <si>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</si>
  <si>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IBVS 6157</t>
  </si>
  <si>
    <t>2428609.32 </t>
  </si>
  <si>
    <t> 16.03.1937 19:40 </t>
  </si>
  <si>
    <t> 0.01 </t>
  </si>
  <si>
    <t>P </t>
  </si>
  <si>
    <t> P.Parenago </t>
  </si>
  <si>
    <t> PZ 5.206 </t>
  </si>
  <si>
    <t>2428629.35 </t>
  </si>
  <si>
    <t> 05.04.1937 20:24 </t>
  </si>
  <si>
    <t> -0.05 </t>
  </si>
  <si>
    <t>2442887.447 </t>
  </si>
  <si>
    <t> 18.04.1976 22:43 </t>
  </si>
  <si>
    <t> 0.004 </t>
  </si>
  <si>
    <t>V </t>
  </si>
  <si>
    <t> R.Diethelm </t>
  </si>
  <si>
    <t> BBS 27 </t>
  </si>
  <si>
    <t>2442900.352 </t>
  </si>
  <si>
    <t> 01.05.1976 20:26 </t>
  </si>
  <si>
    <t> -0.006 </t>
  </si>
  <si>
    <t> BBS 28 </t>
  </si>
  <si>
    <t>2442900.394 </t>
  </si>
  <si>
    <t> 01.05.1976 21:27 </t>
  </si>
  <si>
    <t> 0.036 </t>
  </si>
  <si>
    <t> R.Germann </t>
  </si>
  <si>
    <t>2443175.877 </t>
  </si>
  <si>
    <t> 01.02.1977 09:02 </t>
  </si>
  <si>
    <t> 0.001 </t>
  </si>
  <si>
    <t> G.Wedemayer </t>
  </si>
  <si>
    <t> AVSJ 6.49 </t>
  </si>
  <si>
    <t>2443204.577 </t>
  </si>
  <si>
    <t> 02.03.1977 01:50 </t>
  </si>
  <si>
    <t> 0.002 </t>
  </si>
  <si>
    <t> G.Samolyk </t>
  </si>
  <si>
    <t>2443220.350 </t>
  </si>
  <si>
    <t> 17.03.1977 20:24 </t>
  </si>
  <si>
    <t> -0.010 </t>
  </si>
  <si>
    <t> BBS 33 </t>
  </si>
  <si>
    <t>2443244.752 </t>
  </si>
  <si>
    <t> 11.04.1977 06:02 </t>
  </si>
  <si>
    <t>2443290.672 </t>
  </si>
  <si>
    <t> 27.05.1977 04:07 </t>
  </si>
  <si>
    <t>2443412.642 </t>
  </si>
  <si>
    <t> 26.09.1977 03:24 </t>
  </si>
  <si>
    <t> -0.007 </t>
  </si>
  <si>
    <t> K.Locher </t>
  </si>
  <si>
    <t> BBS 35 </t>
  </si>
  <si>
    <t>2443429.860 </t>
  </si>
  <si>
    <t> 13.10.1977 08:38 </t>
  </si>
  <si>
    <t> -0.008 </t>
  </si>
  <si>
    <t>2443481.521 </t>
  </si>
  <si>
    <t> 04.12.1977 00:30 </t>
  </si>
  <si>
    <t> BBS 36 </t>
  </si>
  <si>
    <t>2443510.234 </t>
  </si>
  <si>
    <t> 01.01.1978 17:36 </t>
  </si>
  <si>
    <t> 0.006 </t>
  </si>
  <si>
    <t>2443553.285 </t>
  </si>
  <si>
    <t> 13.02.1978 18:50 </t>
  </si>
  <si>
    <t> 0.008 </t>
  </si>
  <si>
    <t>2443570.508 </t>
  </si>
  <si>
    <t> 03.03.1978 00:11 </t>
  </si>
  <si>
    <t> 0.011 </t>
  </si>
  <si>
    <t> BBS 37 </t>
  </si>
  <si>
    <t>2443577.672 </t>
  </si>
  <si>
    <t> 10.03.1978 04:07 </t>
  </si>
  <si>
    <t> -0.000 </t>
  </si>
  <si>
    <t> AOEB 2 </t>
  </si>
  <si>
    <t>2443610.672 </t>
  </si>
  <si>
    <t> 12.04.1978 04:07 </t>
  </si>
  <si>
    <t> -0.005 </t>
  </si>
  <si>
    <t>2443920.621 </t>
  </si>
  <si>
    <t> 16.02.1979 02:54 </t>
  </si>
  <si>
    <t> -0.013 </t>
  </si>
  <si>
    <t> BBS 42 </t>
  </si>
  <si>
    <t>2443926.391 </t>
  </si>
  <si>
    <t> 21.02.1979 21:23 </t>
  </si>
  <si>
    <t> 0.017 </t>
  </si>
  <si>
    <t>2443986.646 </t>
  </si>
  <si>
    <t> 23.04.1979 03:30 </t>
  </si>
  <si>
    <t>2444006.724 </t>
  </si>
  <si>
    <t> 13.05.1979 05:22 </t>
  </si>
  <si>
    <t>2444006.727 </t>
  </si>
  <si>
    <t> 13.05.1979 05:26 </t>
  </si>
  <si>
    <t>2444006.731 </t>
  </si>
  <si>
    <t> 13.05.1979 05:32 </t>
  </si>
  <si>
    <t> J.Asztalos </t>
  </si>
  <si>
    <t>2444191.843 </t>
  </si>
  <si>
    <t> 14.11.1979 08:13 </t>
  </si>
  <si>
    <t> -0.004 </t>
  </si>
  <si>
    <t>2444237.767 </t>
  </si>
  <si>
    <t> 30.12.1979 06:24 </t>
  </si>
  <si>
    <t> 0.000 </t>
  </si>
  <si>
    <t>2444289.423 </t>
  </si>
  <si>
    <t> 19.02.1980 22:09 </t>
  </si>
  <si>
    <t> BBS 46 </t>
  </si>
  <si>
    <t>2444342.510 </t>
  </si>
  <si>
    <t> 13.04.1980 00:14 </t>
  </si>
  <si>
    <t> -0.011 </t>
  </si>
  <si>
    <t> BBS 47 </t>
  </si>
  <si>
    <t>2444593.648 </t>
  </si>
  <si>
    <t> 20.12.1980 03:33 </t>
  </si>
  <si>
    <t>2444636.691 </t>
  </si>
  <si>
    <t> 01.02.1981 04:35 </t>
  </si>
  <si>
    <t> -0.002 </t>
  </si>
  <si>
    <t> BBS 52 </t>
  </si>
  <si>
    <t>2444645.308 </t>
  </si>
  <si>
    <t> 09.02.1981 19:23 </t>
  </si>
  <si>
    <t> 0.005 </t>
  </si>
  <si>
    <t> N.Stoikidis </t>
  </si>
  <si>
    <t> BBS 53 </t>
  </si>
  <si>
    <t>2444678.306 </t>
  </si>
  <si>
    <t> 14.03.1981 19:20 </t>
  </si>
  <si>
    <t> BBS 57 </t>
  </si>
  <si>
    <t>2444695.514 </t>
  </si>
  <si>
    <t> 01.04.1981 00:20 </t>
  </si>
  <si>
    <t> -0.014 </t>
  </si>
  <si>
    <t> M.Andrakakou </t>
  </si>
  <si>
    <t> BBS 54 </t>
  </si>
  <si>
    <t>2444695.525 </t>
  </si>
  <si>
    <t> 01.04.1981 00:36 </t>
  </si>
  <si>
    <t> G.Mavrofridis </t>
  </si>
  <si>
    <t>2444883.512 </t>
  </si>
  <si>
    <t> 06.10.1981 00:17 </t>
  </si>
  <si>
    <t>2444965.318 </t>
  </si>
  <si>
    <t> 26.12.1981 19:37 </t>
  </si>
  <si>
    <t> 0.012 </t>
  </si>
  <si>
    <t> BBS 58 </t>
  </si>
  <si>
    <t>2445018.410 </t>
  </si>
  <si>
    <t> 17.02.1982 21:50 </t>
  </si>
  <si>
    <t> 0.010 </t>
  </si>
  <si>
    <t> BBS 59 </t>
  </si>
  <si>
    <t>2445042.795 </t>
  </si>
  <si>
    <t> 14.03.1982 07:04 </t>
  </si>
  <si>
    <t>2445058.581 </t>
  </si>
  <si>
    <t> 30.03.1982 01:56 </t>
  </si>
  <si>
    <t>2445061.442 </t>
  </si>
  <si>
    <t> 01.04.1982 22:36 </t>
  </si>
  <si>
    <t> BBS 60 </t>
  </si>
  <si>
    <t>2445084.410 </t>
  </si>
  <si>
    <t> 24.04.1982 21:50 </t>
  </si>
  <si>
    <t>2445107.373 </t>
  </si>
  <si>
    <t> 17.05.1982 20:57 </t>
  </si>
  <si>
    <t>2445351.314 </t>
  </si>
  <si>
    <t> 16.01.1983 19:32 </t>
  </si>
  <si>
    <t> BBS 64 </t>
  </si>
  <si>
    <t>2445352.744 </t>
  </si>
  <si>
    <t> 18.01.1983 05:51 </t>
  </si>
  <si>
    <t>2445378.583 </t>
  </si>
  <si>
    <t> 13.02.1983 01:59 </t>
  </si>
  <si>
    <t> BBS 65 </t>
  </si>
  <si>
    <t>2445388.620 </t>
  </si>
  <si>
    <t> 23.02.1983 02:52 </t>
  </si>
  <si>
    <t>2445404.415 </t>
  </si>
  <si>
    <t> 10.03.1983 21:57 </t>
  </si>
  <si>
    <t> 0.003 </t>
  </si>
  <si>
    <t>2445404.420 </t>
  </si>
  <si>
    <t> 10.03.1983 22:04 </t>
  </si>
  <si>
    <t> H.Peter </t>
  </si>
  <si>
    <t>2445635.446 </t>
  </si>
  <si>
    <t> 27.10.1983 22:42 </t>
  </si>
  <si>
    <t> BBS 69 </t>
  </si>
  <si>
    <t>2445694.305 </t>
  </si>
  <si>
    <t> 25.12.1983 19:19 </t>
  </si>
  <si>
    <t> 0.025 </t>
  </si>
  <si>
    <t> BBS 70 </t>
  </si>
  <si>
    <t>2445727.279 </t>
  </si>
  <si>
    <t> 27.01.1984 18:41 </t>
  </si>
  <si>
    <t> BBS 71 </t>
  </si>
  <si>
    <t>2445754.545 </t>
  </si>
  <si>
    <t> 24.02.1984 01:04 </t>
  </si>
  <si>
    <t>2445754.556 </t>
  </si>
  <si>
    <t> 24.02.1984 01:20 </t>
  </si>
  <si>
    <t> 0.007 </t>
  </si>
  <si>
    <t> D.Elias </t>
  </si>
  <si>
    <t>2445813.371 </t>
  </si>
  <si>
    <t> 22.04.1984 20:54 </t>
  </si>
  <si>
    <t>2445813.379 </t>
  </si>
  <si>
    <t> 22.04.1984 21:05 </t>
  </si>
  <si>
    <t> A.Parris </t>
  </si>
  <si>
    <t>2445823.429 </t>
  </si>
  <si>
    <t> 02.05.1984 22:17 </t>
  </si>
  <si>
    <t> J.Manek </t>
  </si>
  <si>
    <t> BRNO 26 </t>
  </si>
  <si>
    <t>2445846.378 </t>
  </si>
  <si>
    <t> 25.05.1984 21:04 </t>
  </si>
  <si>
    <t> BBS 72 </t>
  </si>
  <si>
    <t>2446090.330 </t>
  </si>
  <si>
    <t> 24.01.1985 19:55 </t>
  </si>
  <si>
    <t> BBS 76 </t>
  </si>
  <si>
    <t>2446091.770 </t>
  </si>
  <si>
    <t> 26.01.1985 06:28 </t>
  </si>
  <si>
    <t> -0.001 </t>
  </si>
  <si>
    <t>2446120.472 </t>
  </si>
  <si>
    <t> 23.02.1985 23:19 </t>
  </si>
  <si>
    <t>2446176.436 </t>
  </si>
  <si>
    <t> 20.04.1985 22:27 </t>
  </si>
  <si>
    <t> BBS 77 </t>
  </si>
  <si>
    <t>2446744.638 </t>
  </si>
  <si>
    <t> 10.11.1986 03:18 </t>
  </si>
  <si>
    <t> -0.053 </t>
  </si>
  <si>
    <t> BBS 82 </t>
  </si>
  <si>
    <t>2446820.735 </t>
  </si>
  <si>
    <t> 25.01.1987 05:38 </t>
  </si>
  <si>
    <t>2446902.505 </t>
  </si>
  <si>
    <t> 17.04.1987 00:07 </t>
  </si>
  <si>
    <t> -0.034 </t>
  </si>
  <si>
    <t> BBS 83 </t>
  </si>
  <si>
    <t>2446915.449 </t>
  </si>
  <si>
    <t> 29.04.1987 22:46 </t>
  </si>
  <si>
    <t> J.Borovicka </t>
  </si>
  <si>
    <t> BRNO 30 </t>
  </si>
  <si>
    <t>2446915.454 </t>
  </si>
  <si>
    <t> 29.04.1987 22:53 </t>
  </si>
  <si>
    <t> A.Dedoch </t>
  </si>
  <si>
    <t>2447159.392 </t>
  </si>
  <si>
    <t> 29.12.1987 21:24 </t>
  </si>
  <si>
    <t> BBS 86 </t>
  </si>
  <si>
    <t>2447170.859 </t>
  </si>
  <si>
    <t> 10.01.1988 08:36 </t>
  </si>
  <si>
    <t> -0.023 </t>
  </si>
  <si>
    <t>2447183.785 </t>
  </si>
  <si>
    <t> 23.01.1988 06:50 </t>
  </si>
  <si>
    <t> -0.012 </t>
  </si>
  <si>
    <t> R.Hill </t>
  </si>
  <si>
    <t>2447268.450 </t>
  </si>
  <si>
    <t> 16.04.1988 22:48 </t>
  </si>
  <si>
    <t> A.Slatinsky </t>
  </si>
  <si>
    <t>2447295.703 </t>
  </si>
  <si>
    <t> 14.05.1988 04:52 </t>
  </si>
  <si>
    <t>2447529.613 </t>
  </si>
  <si>
    <t> 03.01.1989 02:42 </t>
  </si>
  <si>
    <t> -0.016 </t>
  </si>
  <si>
    <t>2447529.617 </t>
  </si>
  <si>
    <t> 03.01.1989 02:48 </t>
  </si>
  <si>
    <t>2447565.488 </t>
  </si>
  <si>
    <t> 07.02.1989 23:42 </t>
  </si>
  <si>
    <t>2447565.497 </t>
  </si>
  <si>
    <t> 07.02.1989 23:55 </t>
  </si>
  <si>
    <t> BBS 91 </t>
  </si>
  <si>
    <t>2447615.712 </t>
  </si>
  <si>
    <t> 30.03.1989 05:05 </t>
  </si>
  <si>
    <t>2447671.681 </t>
  </si>
  <si>
    <t> 25.05.1989 04:20 </t>
  </si>
  <si>
    <t>2447885.486 </t>
  </si>
  <si>
    <t> 24.12.1989 23:39 </t>
  </si>
  <si>
    <t> -0.020 </t>
  </si>
  <si>
    <t> BBS 93 </t>
  </si>
  <si>
    <t>2447934.289 </t>
  </si>
  <si>
    <t> 11.02.1990 18:56 </t>
  </si>
  <si>
    <t> BBS 94 </t>
  </si>
  <si>
    <t>2447944.336 </t>
  </si>
  <si>
    <t> 21.02.1990 20:03 </t>
  </si>
  <si>
    <t>2447958.669 </t>
  </si>
  <si>
    <t> 08.03.1990 04:03 </t>
  </si>
  <si>
    <t> -0.022 </t>
  </si>
  <si>
    <t>2448030.419 </t>
  </si>
  <si>
    <t> 18.05.1990 22:03 </t>
  </si>
  <si>
    <t> -0.021 </t>
  </si>
  <si>
    <t> BRNO 31 </t>
  </si>
  <si>
    <t>2448179.662 </t>
  </si>
  <si>
    <t> 15.10.1990 03:53 </t>
  </si>
  <si>
    <t> -0.017 </t>
  </si>
  <si>
    <t> BBS 96 </t>
  </si>
  <si>
    <t>2448252.846 </t>
  </si>
  <si>
    <t> 27.12.1990 08:18 </t>
  </si>
  <si>
    <t>2448307.397 </t>
  </si>
  <si>
    <t> 19.02.1991 21:31 </t>
  </si>
  <si>
    <t> BBS 97 </t>
  </si>
  <si>
    <t>2448330.349 </t>
  </si>
  <si>
    <t> 14.03.1991 20:22 </t>
  </si>
  <si>
    <t>2448331.775 </t>
  </si>
  <si>
    <t> 16.03.1991 06:36 </t>
  </si>
  <si>
    <t>2448624.492 </t>
  </si>
  <si>
    <t> 02.01.1992 23:48 </t>
  </si>
  <si>
    <t> -0.033 </t>
  </si>
  <si>
    <t> M.Kohl </t>
  </si>
  <si>
    <t> BBS 100 </t>
  </si>
  <si>
    <t>2448661.818 </t>
  </si>
  <si>
    <t> 09.02.1992 07:37 </t>
  </si>
  <si>
    <t>2448694.819 </t>
  </si>
  <si>
    <t> 13.03.1992 07:39 </t>
  </si>
  <si>
    <t>2448717.778 </t>
  </si>
  <si>
    <t> 05.04.1992 06:40 </t>
  </si>
  <si>
    <t>2448977.511 </t>
  </si>
  <si>
    <t> 21.12.1992 00:15 </t>
  </si>
  <si>
    <t> BBS 103 </t>
  </si>
  <si>
    <t>2449007.640 </t>
  </si>
  <si>
    <t> 20.01.1993 03:21 </t>
  </si>
  <si>
    <t> -0.027 </t>
  </si>
  <si>
    <t>2449020.558 </t>
  </si>
  <si>
    <t> 02.02.1993 01:23 </t>
  </si>
  <si>
    <t> -0.024 </t>
  </si>
  <si>
    <t>E </t>
  </si>
  <si>
    <t>?</t>
  </si>
  <si>
    <t>IBVS 3877 </t>
  </si>
  <si>
    <t>2449311.852 </t>
  </si>
  <si>
    <t> 20.11.1993 08:26 </t>
  </si>
  <si>
    <t> -0.032 </t>
  </si>
  <si>
    <t>2449749.545 </t>
  </si>
  <si>
    <t> 01.02.1995 01:04 </t>
  </si>
  <si>
    <t> BBS 108 </t>
  </si>
  <si>
    <t>2449788.299 </t>
  </si>
  <si>
    <t> 11.03.1995 19:10 </t>
  </si>
  <si>
    <t>2449841.364 </t>
  </si>
  <si>
    <t> 03.05.1995 20:44 </t>
  </si>
  <si>
    <t> -0.031 </t>
  </si>
  <si>
    <t> BBS 109 </t>
  </si>
  <si>
    <t>2449841.366 </t>
  </si>
  <si>
    <t> 03.05.1995 20:47 </t>
  </si>
  <si>
    <t> -0.029 </t>
  </si>
  <si>
    <t>2450079.583 </t>
  </si>
  <si>
    <t> 28.12.1995 01:59 </t>
  </si>
  <si>
    <t> BBS 111 </t>
  </si>
  <si>
    <t>2450151.337 </t>
  </si>
  <si>
    <t> 08.03.1996 20:05 </t>
  </si>
  <si>
    <t> -0.015 </t>
  </si>
  <si>
    <t>2450152.753 </t>
  </si>
  <si>
    <t> 10.03.1996 06:04 </t>
  </si>
  <si>
    <t> AOEB 12 </t>
  </si>
  <si>
    <t>2450191.4921 </t>
  </si>
  <si>
    <t> 17.04.1996 23:48 </t>
  </si>
  <si>
    <t> -0.0398 </t>
  </si>
  <si>
    <t> BRNO 32 </t>
  </si>
  <si>
    <t>2450194.3716 </t>
  </si>
  <si>
    <t> 20.04.1996 20:55 </t>
  </si>
  <si>
    <t> -0.0303 </t>
  </si>
  <si>
    <t> BBS 112 </t>
  </si>
  <si>
    <t>2450194.377 </t>
  </si>
  <si>
    <t> 20.04.1996 21:02 </t>
  </si>
  <si>
    <t> -0.025 </t>
  </si>
  <si>
    <t>2450514.379 </t>
  </si>
  <si>
    <t> 06.03.1997 21:05 </t>
  </si>
  <si>
    <t> BBS 114 </t>
  </si>
  <si>
    <t>2450557.418 </t>
  </si>
  <si>
    <t> 18.04.1997 22:01 </t>
  </si>
  <si>
    <t> -0.036 </t>
  </si>
  <si>
    <t> BBS 115 </t>
  </si>
  <si>
    <t>2450897.516 </t>
  </si>
  <si>
    <t> 25.03.1998 00:23 </t>
  </si>
  <si>
    <t> -0.030 </t>
  </si>
  <si>
    <t> BBS 117 </t>
  </si>
  <si>
    <t>2450900.390 </t>
  </si>
  <si>
    <t> 27.03.1998 21:21 </t>
  </si>
  <si>
    <t> -0.026 </t>
  </si>
  <si>
    <t>2451629.349 </t>
  </si>
  <si>
    <t> 25.03.2000 20:22 </t>
  </si>
  <si>
    <t> -0.041 </t>
  </si>
  <si>
    <t> BBS 122 </t>
  </si>
  <si>
    <t>2451956.5341 </t>
  </si>
  <si>
    <t> 16.02.2001 00:49 </t>
  </si>
  <si>
    <t> -0.0331 </t>
  </si>
  <si>
    <t>o</t>
  </si>
  <si>
    <t> K.&amp; M.Rätz </t>
  </si>
  <si>
    <t>BAVM 152 </t>
  </si>
  <si>
    <t>2451959.404 </t>
  </si>
  <si>
    <t> 18.02.2001 21:41 </t>
  </si>
  <si>
    <t> BBS 124 </t>
  </si>
  <si>
    <t>2452319.5817 </t>
  </si>
  <si>
    <t> 14.02.2002 01:57 </t>
  </si>
  <si>
    <t> -0.0374 </t>
  </si>
  <si>
    <t>C </t>
  </si>
  <si>
    <t>ns</t>
  </si>
  <si>
    <t>2452638.1461 </t>
  </si>
  <si>
    <t> 29.12.2002 15:30 </t>
  </si>
  <si>
    <t> -0.0404 </t>
  </si>
  <si>
    <t> Maehara </t>
  </si>
  <si>
    <t>VSB 40 </t>
  </si>
  <si>
    <t>2452655.369 </t>
  </si>
  <si>
    <t> 15.01.2003 20:51 </t>
  </si>
  <si>
    <t> -0.037 </t>
  </si>
  <si>
    <t> BBS 129 </t>
  </si>
  <si>
    <t>2452689.806 </t>
  </si>
  <si>
    <t> 19.02.2003 07:20 </t>
  </si>
  <si>
    <t> -0.040 </t>
  </si>
  <si>
    <t> S.Dvorak </t>
  </si>
  <si>
    <t>2452695.5459 </t>
  </si>
  <si>
    <t> 25.02.2003 01:06 </t>
  </si>
  <si>
    <t> -0.0401 </t>
  </si>
  <si>
    <t>-I</t>
  </si>
  <si>
    <t>BAVM 172 </t>
  </si>
  <si>
    <t>2452744.3342 </t>
  </si>
  <si>
    <t> 14.04.2003 20:01 </t>
  </si>
  <si>
    <t>6869</t>
  </si>
  <si>
    <t> -0.0414 </t>
  </si>
  <si>
    <t>2452781.6428 </t>
  </si>
  <si>
    <t> 22.05.2003 03:25 </t>
  </si>
  <si>
    <t>6895</t>
  </si>
  <si>
    <t> -0.0425 </t>
  </si>
  <si>
    <t>2452986.8441 </t>
  </si>
  <si>
    <t> 13.12.2003 08:15 </t>
  </si>
  <si>
    <t>7038</t>
  </si>
  <si>
    <t> -0.0444 </t>
  </si>
  <si>
    <t>2453028.465 </t>
  </si>
  <si>
    <t> 23.01.2004 23:09 </t>
  </si>
  <si>
    <t>7067</t>
  </si>
  <si>
    <t> -0.038 </t>
  </si>
  <si>
    <t> BBS 130 </t>
  </si>
  <si>
    <t>2453407.290 </t>
  </si>
  <si>
    <t> 05.02.2005 18:57 </t>
  </si>
  <si>
    <t>7331</t>
  </si>
  <si>
    <t> -0.050 </t>
  </si>
  <si>
    <t>OEJV 0003 </t>
  </si>
  <si>
    <t>2453470.4301 </t>
  </si>
  <si>
    <t> 09.04.2005 22:19 </t>
  </si>
  <si>
    <t>7375</t>
  </si>
  <si>
    <t> -0.0494 </t>
  </si>
  <si>
    <t> H.Jungbluth </t>
  </si>
  <si>
    <t>BAVM 178 </t>
  </si>
  <si>
    <t>2453787.5611 </t>
  </si>
  <si>
    <t> 21.02.2006 01:27 </t>
  </si>
  <si>
    <t>7596</t>
  </si>
  <si>
    <t> -0.0507 </t>
  </si>
  <si>
    <t>2454091.7818 </t>
  </si>
  <si>
    <t> 22.12.2006 06:45 </t>
  </si>
  <si>
    <t>7808</t>
  </si>
  <si>
    <t> -0.0475 </t>
  </si>
  <si>
    <t> J.Bialozynski </t>
  </si>
  <si>
    <t>2454127.6564 </t>
  </si>
  <si>
    <t> 27.01.2007 03:45 </t>
  </si>
  <si>
    <t>7833</t>
  </si>
  <si>
    <t> -0.0476 </t>
  </si>
  <si>
    <t>2454127.6566 </t>
  </si>
  <si>
    <t> -0.0474 </t>
  </si>
  <si>
    <t>2454137.7014 </t>
  </si>
  <si>
    <t> 06.02.2007 04:50 </t>
  </si>
  <si>
    <t>7840</t>
  </si>
  <si>
    <t> R.Poklar </t>
  </si>
  <si>
    <t>2454222.3658 </t>
  </si>
  <si>
    <t> 01.05.2007 20:46 </t>
  </si>
  <si>
    <t>7899</t>
  </si>
  <si>
    <t> M.&amp; C.Rätz </t>
  </si>
  <si>
    <t>BAVM 201 </t>
  </si>
  <si>
    <t>2454513.6675 </t>
  </si>
  <si>
    <t> 17.02.2008 04:01 </t>
  </si>
  <si>
    <t>8102</t>
  </si>
  <si>
    <t> -0.0483 </t>
  </si>
  <si>
    <t>JAAVSO 36(2);171 </t>
  </si>
  <si>
    <t>2454516.5312 </t>
  </si>
  <si>
    <t> 20.02.2008 00:44 </t>
  </si>
  <si>
    <t>8104</t>
  </si>
  <si>
    <t> -0.0546 </t>
  </si>
  <si>
    <t> U.Schmidt </t>
  </si>
  <si>
    <t>2454516.5374 </t>
  </si>
  <si>
    <t> 20.02.2008 00:53 </t>
  </si>
  <si>
    <t> -0.0484 </t>
  </si>
  <si>
    <t> M.&amp; K.Rätz </t>
  </si>
  <si>
    <t>BAVM 209 </t>
  </si>
  <si>
    <t>2454797.7953 </t>
  </si>
  <si>
    <t> 27.11.2008 07:05 </t>
  </si>
  <si>
    <t>8300</t>
  </si>
  <si>
    <t> -0.0481 </t>
  </si>
  <si>
    <t>JAAVSO 37(1);44 </t>
  </si>
  <si>
    <t>2454912.5950 </t>
  </si>
  <si>
    <t> 22.03.2009 02:16 </t>
  </si>
  <si>
    <t>8380</t>
  </si>
  <si>
    <t> JAAVSO 38;85 </t>
  </si>
  <si>
    <t>2454919.7707 </t>
  </si>
  <si>
    <t> 29.03.2009 06:29 </t>
  </si>
  <si>
    <t>8385</t>
  </si>
  <si>
    <t> -0.0467 </t>
  </si>
  <si>
    <t>R</t>
  </si>
  <si>
    <t> R.Nelson </t>
  </si>
  <si>
    <t>IBVS 5929 </t>
  </si>
  <si>
    <t>2454945.6002 </t>
  </si>
  <si>
    <t> 24.04.2009 02:24 </t>
  </si>
  <si>
    <t>8403</t>
  </si>
  <si>
    <t> -0.0470 </t>
  </si>
  <si>
    <t>IBVS 5938 </t>
  </si>
  <si>
    <t>2455163.7229 </t>
  </si>
  <si>
    <t> 28.11.2009 05:20 </t>
  </si>
  <si>
    <t>8555</t>
  </si>
  <si>
    <t> -0.0424 </t>
  </si>
  <si>
    <t> JAAVSO 38;120 </t>
  </si>
  <si>
    <t>2455578.44061 </t>
  </si>
  <si>
    <t> 16.01.2011 22:34 </t>
  </si>
  <si>
    <t>8844</t>
  </si>
  <si>
    <t> -0.03626 </t>
  </si>
  <si>
    <t> M.Lehky </t>
  </si>
  <si>
    <t>OEJV 0160 </t>
  </si>
  <si>
    <t>2455578.44077 </t>
  </si>
  <si>
    <t> -0.03610 </t>
  </si>
  <si>
    <t>2455578.44087 </t>
  </si>
  <si>
    <t> -0.03600 </t>
  </si>
  <si>
    <t>2455648.7566 </t>
  </si>
  <si>
    <t> 28.03.2011 06:09 </t>
  </si>
  <si>
    <t>8893</t>
  </si>
  <si>
    <t> -0.0347 </t>
  </si>
  <si>
    <t>IBVS 5992 </t>
  </si>
  <si>
    <t>2455651.6262 </t>
  </si>
  <si>
    <t> 31.03.2011 03:01 </t>
  </si>
  <si>
    <t>8895</t>
  </si>
  <si>
    <t> -0.0351 </t>
  </si>
  <si>
    <t> JAAVSO 39;177 </t>
  </si>
  <si>
    <t>2455932.8843 </t>
  </si>
  <si>
    <t> 06.01.2012 09:13 </t>
  </si>
  <si>
    <t>9091</t>
  </si>
  <si>
    <t> -0.0346 </t>
  </si>
  <si>
    <t>IBVS 6011 </t>
  </si>
  <si>
    <t>2455944.3668 </t>
  </si>
  <si>
    <t> 17.01.2012 20:48 </t>
  </si>
  <si>
    <t>9099</t>
  </si>
  <si>
    <t> -0.0320 </t>
  </si>
  <si>
    <t> W.Moschner &amp; P.Frank </t>
  </si>
  <si>
    <t>BAVM 228 </t>
  </si>
  <si>
    <t>2455991.7228 </t>
  </si>
  <si>
    <t> 05.03.2012 05:20 </t>
  </si>
  <si>
    <t>9132</t>
  </si>
  <si>
    <t> -0.0306 </t>
  </si>
  <si>
    <t>IBVS 6029 </t>
  </si>
  <si>
    <t>2456229.9290 </t>
  </si>
  <si>
    <t> 29.10.2012 10:17 </t>
  </si>
  <si>
    <t>9298</t>
  </si>
  <si>
    <t> -0.0324 </t>
  </si>
  <si>
    <t> J.A.Howell </t>
  </si>
  <si>
    <t> JAAVSO 43-1 </t>
  </si>
  <si>
    <t>2456291.63153 </t>
  </si>
  <si>
    <t> 30.12.2012 03:09 </t>
  </si>
  <si>
    <t>9341</t>
  </si>
  <si>
    <t> -0.03438 </t>
  </si>
  <si>
    <t>2456291.63162 </t>
  </si>
  <si>
    <t> -0.03429 </t>
  </si>
  <si>
    <t>2456291.63405 </t>
  </si>
  <si>
    <t> 30.12.2012 03:13 </t>
  </si>
  <si>
    <t> -0.03186 </t>
  </si>
  <si>
    <t>2456726.4368 </t>
  </si>
  <si>
    <t> 09.03.2014 22:28 </t>
  </si>
  <si>
    <t>9644</t>
  </si>
  <si>
    <t> -0.0305 </t>
  </si>
  <si>
    <t>BAVM 241 (=IBVS 6157) </t>
  </si>
  <si>
    <t>2456733.6121 </t>
  </si>
  <si>
    <t> 17.03.2014 02:41 </t>
  </si>
  <si>
    <t>9649</t>
  </si>
  <si>
    <t> -0.0301 </t>
  </si>
  <si>
    <t> JAAVSO 42;426 </t>
  </si>
  <si>
    <t>2457017.7426 </t>
  </si>
  <si>
    <t> 26.12.2014 05:49 </t>
  </si>
  <si>
    <t>9847</t>
  </si>
  <si>
    <t> -0.0272 </t>
  </si>
  <si>
    <t> K.Menzies </t>
  </si>
  <si>
    <t>2457135.412 </t>
  </si>
  <si>
    <t> 22.04.2015 21:53 </t>
  </si>
  <si>
    <t>9929</t>
  </si>
  <si>
    <t>JAVSO..46…79 (2018)</t>
  </si>
  <si>
    <t>JAVSO..45..121</t>
  </si>
  <si>
    <t>JAVSO..44…69</t>
  </si>
  <si>
    <t>JAVSO..44..164</t>
  </si>
  <si>
    <t>JAVSO..43…77</t>
  </si>
  <si>
    <t>JAVSO 43, 77</t>
  </si>
  <si>
    <t>s5</t>
  </si>
  <si>
    <t>s6</t>
  </si>
  <si>
    <t>s7</t>
  </si>
  <si>
    <t>JAVSO..46..184</t>
  </si>
  <si>
    <t>JAVSO..47..263</t>
  </si>
  <si>
    <t>JAVSO..48…87</t>
  </si>
  <si>
    <t>JAVSO..48..256</t>
  </si>
  <si>
    <t>JAVSO 49, 108</t>
  </si>
  <si>
    <t>JAVSO 49, 256</t>
  </si>
  <si>
    <t>JBAV, 60</t>
  </si>
  <si>
    <t>JAVSO, 50, 133</t>
  </si>
  <si>
    <t>JAAVSO, 50, 255</t>
  </si>
  <si>
    <t>RY Lyn / GSC 3417-0573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</si>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</sst>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4">
    <xf numFmtId="0" fontId="0" fillId="0" borderId="0" xfId="0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0" xfId="0" applyFont="1" applyAlignment="1"/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0" borderId="0" xfId="0" applyFont="1" applyAlignment="1"/>
    <xf numFmtId="0" fontId="4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4" fillId="24" borderId="17" xfId="0" applyFont="1" applyFill="1" applyBorder="1" applyAlignment="1">
      <alignment horizontal="left" vertical="top" wrapText="1" indent="1"/>
    </xf>
    <xf numFmtId="0" fontId="4" fillId="24" borderId="17" xfId="0" applyFont="1" applyFill="1" applyBorder="1" applyAlignment="1">
      <alignment horizontal="center" vertical="top" wrapText="1"/>
    </xf>
    <xf numFmtId="0" fontId="4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4" fillId="0" borderId="0" xfId="42" applyFont="1" applyAlignment="1">
      <alignment horizontal="left" vertical="center"/>
    </xf>
    <xf numFmtId="0" fontId="4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42" applyFont="1" applyAlignment="1">
      <alignment horizontal="center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9" fillId="0" borderId="0" xfId="0" applyFont="1" applyAlignment="1"/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Lyn - O-C Diagr.</a:t>
            </a:r>
          </a:p>
        </c:rich>
      </c:tx>
      <c:layout>
        <c:manualLayout>
          <c:xMode val="edge"/>
          <c:yMode val="edge"/>
          <c:x val="0.37005163511187605"/>
          <c:y val="3.69127516778523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2065404475043"/>
          <c:y val="0.16107408942771051"/>
          <c:w val="0.79518072289156627"/>
          <c:h val="0.6275178067287887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0">
                  <c:v>7.5999999971827492E-3</c:v>
                </c:pt>
                <c:pt idx="1">
                  <c:v>-5.2232000001822598E-2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87-4E19-AA32-51F79EA68F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2">
                    <c:v>0</c:v>
                  </c:pt>
                  <c:pt idx="90">
                    <c:v>6.0000000000000001E-3</c:v>
                  </c:pt>
                  <c:pt idx="93">
                    <c:v>6.0000000000000001E-3</c:v>
                  </c:pt>
                  <c:pt idx="97">
                    <c:v>3.0000000000000001E-3</c:v>
                  </c:pt>
                  <c:pt idx="99">
                    <c:v>2E-3</c:v>
                  </c:pt>
                  <c:pt idx="101">
                    <c:v>3.0000000000000001E-3</c:v>
                  </c:pt>
                  <c:pt idx="102">
                    <c:v>6.0000000000000001E-3</c:v>
                  </c:pt>
                  <c:pt idx="103">
                    <c:v>6.0000000000000001E-3</c:v>
                  </c:pt>
                  <c:pt idx="104">
                    <c:v>2E-3</c:v>
                  </c:pt>
                  <c:pt idx="105">
                    <c:v>4.0000000000000001E-3</c:v>
                  </c:pt>
                  <c:pt idx="106">
                    <c:v>6.0000000000000001E-3</c:v>
                  </c:pt>
                  <c:pt idx="109">
                    <c:v>1.1999999999999999E-3</c:v>
                  </c:pt>
                  <c:pt idx="110">
                    <c:v>1.1999999999999999E-3</c:v>
                  </c:pt>
                  <c:pt idx="111">
                    <c:v>4.0000000000000001E-3</c:v>
                  </c:pt>
                  <c:pt idx="112">
                    <c:v>4.0000000000000001E-3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5.0000000000000001E-3</c:v>
                  </c:pt>
                  <c:pt idx="116">
                    <c:v>6.0000000000000001E-3</c:v>
                  </c:pt>
                  <c:pt idx="118">
                    <c:v>2.0000000000000001E-4</c:v>
                  </c:pt>
                  <c:pt idx="122">
                    <c:v>8.0000000000000002E-3</c:v>
                  </c:pt>
                  <c:pt idx="124">
                    <c:v>1E-4</c:v>
                  </c:pt>
                  <c:pt idx="125">
                    <c:v>2.0000000000000001E-4</c:v>
                  </c:pt>
                  <c:pt idx="128">
                    <c:v>5.0000000000000001E-3</c:v>
                  </c:pt>
                  <c:pt idx="129">
                    <c:v>7.0000000000000001E-3</c:v>
                  </c:pt>
                  <c:pt idx="130">
                    <c:v>8.0000000000000004E-4</c:v>
                  </c:pt>
                  <c:pt idx="133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3.0000000000000001E-3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5.0000000000000001E-4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0</c:v>
                  </c:pt>
                  <c:pt idx="160">
                    <c:v>1.8000000000000001E-4</c:v>
                  </c:pt>
                  <c:pt idx="161">
                    <c:v>1E-4</c:v>
                  </c:pt>
                  <c:pt idx="162">
                    <c:v>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5.9999999999999995E-4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2.9999999999999997E-4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8.9999999999999998E-4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2.0000000000000001E-4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2">
                    <c:v>0</c:v>
                  </c:pt>
                  <c:pt idx="90">
                    <c:v>6.0000000000000001E-3</c:v>
                  </c:pt>
                  <c:pt idx="93">
                    <c:v>6.0000000000000001E-3</c:v>
                  </c:pt>
                  <c:pt idx="97">
                    <c:v>3.0000000000000001E-3</c:v>
                  </c:pt>
                  <c:pt idx="99">
                    <c:v>2E-3</c:v>
                  </c:pt>
                  <c:pt idx="101">
                    <c:v>3.0000000000000001E-3</c:v>
                  </c:pt>
                  <c:pt idx="102">
                    <c:v>6.0000000000000001E-3</c:v>
                  </c:pt>
                  <c:pt idx="103">
                    <c:v>6.0000000000000001E-3</c:v>
                  </c:pt>
                  <c:pt idx="104">
                    <c:v>2E-3</c:v>
                  </c:pt>
                  <c:pt idx="105">
                    <c:v>4.0000000000000001E-3</c:v>
                  </c:pt>
                  <c:pt idx="106">
                    <c:v>6.0000000000000001E-3</c:v>
                  </c:pt>
                  <c:pt idx="109">
                    <c:v>1.1999999999999999E-3</c:v>
                  </c:pt>
                  <c:pt idx="110">
                    <c:v>1.1999999999999999E-3</c:v>
                  </c:pt>
                  <c:pt idx="111">
                    <c:v>4.0000000000000001E-3</c:v>
                  </c:pt>
                  <c:pt idx="112">
                    <c:v>4.0000000000000001E-3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5.0000000000000001E-3</c:v>
                  </c:pt>
                  <c:pt idx="116">
                    <c:v>6.0000000000000001E-3</c:v>
                  </c:pt>
                  <c:pt idx="118">
                    <c:v>2.0000000000000001E-4</c:v>
                  </c:pt>
                  <c:pt idx="122">
                    <c:v>8.0000000000000002E-3</c:v>
                  </c:pt>
                  <c:pt idx="124">
                    <c:v>1E-4</c:v>
                  </c:pt>
                  <c:pt idx="125">
                    <c:v>2.0000000000000001E-4</c:v>
                  </c:pt>
                  <c:pt idx="128">
                    <c:v>5.0000000000000001E-3</c:v>
                  </c:pt>
                  <c:pt idx="129">
                    <c:v>7.0000000000000001E-3</c:v>
                  </c:pt>
                  <c:pt idx="130">
                    <c:v>8.0000000000000004E-4</c:v>
                  </c:pt>
                  <c:pt idx="133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3.0000000000000001E-3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5.0000000000000001E-4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0</c:v>
                  </c:pt>
                  <c:pt idx="160">
                    <c:v>1.8000000000000001E-4</c:v>
                  </c:pt>
                  <c:pt idx="161">
                    <c:v>1E-4</c:v>
                  </c:pt>
                  <c:pt idx="162">
                    <c:v>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5.9999999999999995E-4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2.9999999999999997E-4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8.9999999999999998E-4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2">
                  <c:v>0</c:v>
                </c:pt>
                <c:pt idx="3">
                  <c:v>4.0000000008149073E-3</c:v>
                </c:pt>
                <c:pt idx="4">
                  <c:v>-5.8920000010402873E-3</c:v>
                </c:pt>
                <c:pt idx="5">
                  <c:v>3.6108000000240281E-2</c:v>
                </c:pt>
                <c:pt idx="6">
                  <c:v>1.4119999977992848E-3</c:v>
                </c:pt>
                <c:pt idx="7">
                  <c:v>1.6519999990123324E-3</c:v>
                </c:pt>
                <c:pt idx="8">
                  <c:v>-1.0216000002401415E-2</c:v>
                </c:pt>
                <c:pt idx="9">
                  <c:v>-3.0120000010356307E-3</c:v>
                </c:pt>
                <c:pt idx="10">
                  <c:v>-2.6280000020051375E-3</c:v>
                </c:pt>
                <c:pt idx="11">
                  <c:v>-6.6079999960493296E-3</c:v>
                </c:pt>
                <c:pt idx="12">
                  <c:v>-8.4639999986393377E-3</c:v>
                </c:pt>
                <c:pt idx="13">
                  <c:v>-7.0320000013452955E-3</c:v>
                </c:pt>
                <c:pt idx="14">
                  <c:v>6.207999998878222E-3</c:v>
                </c:pt>
                <c:pt idx="15">
                  <c:v>7.5680000009015203E-3</c:v>
                </c:pt>
                <c:pt idx="16">
                  <c:v>1.0712000002968125E-2</c:v>
                </c:pt>
                <c:pt idx="17">
                  <c:v>-2.2799999715061858E-4</c:v>
                </c:pt>
                <c:pt idx="18">
                  <c:v>0</c:v>
                </c:pt>
                <c:pt idx="19">
                  <c:v>-4.9520000029588118E-3</c:v>
                </c:pt>
                <c:pt idx="20">
                  <c:v>-1.3359999997192062E-2</c:v>
                </c:pt>
                <c:pt idx="21">
                  <c:v>1.6688000003341585E-2</c:v>
                </c:pt>
                <c:pt idx="22">
                  <c:v>2.1919999999227002E-3</c:v>
                </c:pt>
                <c:pt idx="23">
                  <c:v>-9.6399999965797178E-3</c:v>
                </c:pt>
                <c:pt idx="24">
                  <c:v>-6.6399999996065162E-3</c:v>
                </c:pt>
                <c:pt idx="25">
                  <c:v>-2.639999998791609E-3</c:v>
                </c:pt>
                <c:pt idx="26">
                  <c:v>-4.0919999955804087E-3</c:v>
                </c:pt>
                <c:pt idx="27">
                  <c:v>0.35605200000281911</c:v>
                </c:pt>
                <c:pt idx="28">
                  <c:v>2.9200000426499173E-4</c:v>
                </c:pt>
                <c:pt idx="29">
                  <c:v>-3.2759999958216213E-3</c:v>
                </c:pt>
                <c:pt idx="30">
                  <c:v>-1.083199999993667E-2</c:v>
                </c:pt>
                <c:pt idx="31">
                  <c:v>3.1920000037644058E-3</c:v>
                </c:pt>
                <c:pt idx="32">
                  <c:v>4.2680000042309985E-3</c:v>
                </c:pt>
                <c:pt idx="33">
                  <c:v>-2.3720000026514754E-3</c:v>
                </c:pt>
                <c:pt idx="34">
                  <c:v>4.6999999976833351E-3</c:v>
                </c:pt>
                <c:pt idx="35">
                  <c:v>-2.0240000012563542E-3</c:v>
                </c:pt>
                <c:pt idx="36">
                  <c:v>7.7976000000489876E-2</c:v>
                </c:pt>
                <c:pt idx="37">
                  <c:v>-1.3879999998607673E-2</c:v>
                </c:pt>
                <c:pt idx="38">
                  <c:v>-2.8800000000046566E-3</c:v>
                </c:pt>
                <c:pt idx="39">
                  <c:v>6.9200000143609941E-4</c:v>
                </c:pt>
                <c:pt idx="40">
                  <c:v>1.2375999998766929E-2</c:v>
                </c:pt>
                <c:pt idx="41">
                  <c:v>9.8200000065844506E-3</c:v>
                </c:pt>
                <c:pt idx="42">
                  <c:v>2.4000000848900527E-5</c:v>
                </c:pt>
                <c:pt idx="43">
                  <c:v>1.1559999984456226E-3</c:v>
                </c:pt>
                <c:pt idx="44">
                  <c:v>-7.8199999989010394E-3</c:v>
                </c:pt>
                <c:pt idx="45">
                  <c:v>3.7200000224402174E-4</c:v>
                </c:pt>
                <c:pt idx="46">
                  <c:v>3.56399999873247E-3</c:v>
                </c:pt>
                <c:pt idx="47">
                  <c:v>-3.3960000000661239E-3</c:v>
                </c:pt>
                <c:pt idx="48">
                  <c:v>-8.3840000006603077E-3</c:v>
                </c:pt>
                <c:pt idx="49">
                  <c:v>8.3199999789940193E-4</c:v>
                </c:pt>
                <c:pt idx="50">
                  <c:v>-7.0839999971212819E-3</c:v>
                </c:pt>
                <c:pt idx="51">
                  <c:v>3.0479999986710027E-3</c:v>
                </c:pt>
                <c:pt idx="52">
                  <c:v>8.0479999960516579E-3</c:v>
                </c:pt>
                <c:pt idx="53">
                  <c:v>9.8000000434694812E-4</c:v>
                </c:pt>
                <c:pt idx="54">
                  <c:v>2.5472000001173001E-2</c:v>
                </c:pt>
                <c:pt idx="55">
                  <c:v>-5.2519999953801744E-3</c:v>
                </c:pt>
                <c:pt idx="56">
                  <c:v>-4.0240000016638078E-3</c:v>
                </c:pt>
                <c:pt idx="57">
                  <c:v>6.9759999969392084E-3</c:v>
                </c:pt>
                <c:pt idx="58">
                  <c:v>-1.2532000000646804E-2</c:v>
                </c:pt>
                <c:pt idx="59">
                  <c:v>-4.531999999016989E-3</c:v>
                </c:pt>
                <c:pt idx="60">
                  <c:v>5.5199999769683927E-4</c:v>
                </c:pt>
                <c:pt idx="61">
                  <c:v>-1.025600000139093E-2</c:v>
                </c:pt>
                <c:pt idx="62">
                  <c:v>-6.2159999943105504E-3</c:v>
                </c:pt>
                <c:pt idx="63">
                  <c:v>-1.2040000001434237E-3</c:v>
                </c:pt>
                <c:pt idx="64">
                  <c:v>1.0360000014770776E-3</c:v>
                </c:pt>
                <c:pt idx="65">
                  <c:v>5.0400000327499583E-4</c:v>
                </c:pt>
                <c:pt idx="66">
                  <c:v>-5.2744000000529923E-2</c:v>
                </c:pt>
                <c:pt idx="67">
                  <c:v>-1.0108000002219342E-2</c:v>
                </c:pt>
                <c:pt idx="68">
                  <c:v>-3.442400000494672E-2</c:v>
                </c:pt>
                <c:pt idx="69">
                  <c:v>-5.3159999952185899E-3</c:v>
                </c:pt>
                <c:pt idx="70">
                  <c:v>-3.1599999783793464E-4</c:v>
                </c:pt>
                <c:pt idx="71">
                  <c:v>-1.0276000000885688E-2</c:v>
                </c:pt>
                <c:pt idx="72">
                  <c:v>-2.3180000003776513E-2</c:v>
                </c:pt>
                <c:pt idx="73">
                  <c:v>-1.2071999997715466E-2</c:v>
                </c:pt>
                <c:pt idx="74">
                  <c:v>-1.1364000005414709E-2</c:v>
                </c:pt>
                <c:pt idx="75">
                  <c:v>-2.3135999996156897E-2</c:v>
                </c:pt>
                <c:pt idx="76">
                  <c:v>-1.6179999998712447E-2</c:v>
                </c:pt>
                <c:pt idx="77">
                  <c:v>-1.2179999997897539E-2</c:v>
                </c:pt>
                <c:pt idx="78">
                  <c:v>-1.5879999999015126E-2</c:v>
                </c:pt>
                <c:pt idx="79">
                  <c:v>-1.5879999999015126E-2</c:v>
                </c:pt>
                <c:pt idx="80">
                  <c:v>-6.8799999935436063E-3</c:v>
                </c:pt>
                <c:pt idx="81">
                  <c:v>-1.6459999998915009E-2</c:v>
                </c:pt>
                <c:pt idx="82">
                  <c:v>-1.1991999999736436E-2</c:v>
                </c:pt>
                <c:pt idx="83">
                  <c:v>-2.0204000000376254E-2</c:v>
                </c:pt>
                <c:pt idx="84">
                  <c:v>-6.7960000014863908E-3</c:v>
                </c:pt>
                <c:pt idx="85">
                  <c:v>-4.7119999944698066E-3</c:v>
                </c:pt>
                <c:pt idx="86">
                  <c:v>-2.1591999997326639E-2</c:v>
                </c:pt>
                <c:pt idx="87">
                  <c:v>-2.0991999997931998E-2</c:v>
                </c:pt>
                <c:pt idx="88">
                  <c:v>-1.6744000000471715E-2</c:v>
                </c:pt>
                <c:pt idx="89">
                  <c:v>-1.7132000000856351E-2</c:v>
                </c:pt>
                <c:pt idx="90">
                  <c:v>4.3239999940851703E-3</c:v>
                </c:pt>
                <c:pt idx="91">
                  <c:v>-3.48400000075344E-3</c:v>
                </c:pt>
                <c:pt idx="92">
                  <c:v>-1.2471999994886573E-2</c:v>
                </c:pt>
                <c:pt idx="93">
                  <c:v>-3.3024000003933907E-2</c:v>
                </c:pt>
                <c:pt idx="94">
                  <c:v>-1.6711999996914528E-2</c:v>
                </c:pt>
                <c:pt idx="95">
                  <c:v>-2.0435999998881016E-2</c:v>
                </c:pt>
                <c:pt idx="96">
                  <c:v>-2.1244000003207475E-2</c:v>
                </c:pt>
                <c:pt idx="97">
                  <c:v>-2.1072000003186986E-2</c:v>
                </c:pt>
                <c:pt idx="98">
                  <c:v>-2.681999999913387E-2</c:v>
                </c:pt>
                <c:pt idx="100">
                  <c:v>-3.227599999809172E-2</c:v>
                </c:pt>
                <c:pt idx="101">
                  <c:v>-1.0615999999572523E-2</c:v>
                </c:pt>
                <c:pt idx="102">
                  <c:v>-1.2920000008307397E-3</c:v>
                </c:pt>
                <c:pt idx="103">
                  <c:v>-3.0847999994875863E-2</c:v>
                </c:pt>
                <c:pt idx="104">
                  <c:v>-2.884799999446841E-2</c:v>
                </c:pt>
                <c:pt idx="105">
                  <c:v>-1.9855999998981133E-2</c:v>
                </c:pt>
                <c:pt idx="106">
                  <c:v>-1.5255999998771586E-2</c:v>
                </c:pt>
                <c:pt idx="111">
                  <c:v>-2.4895999995351303E-2</c:v>
                </c:pt>
                <c:pt idx="112">
                  <c:v>-2.4895999995351303E-2</c:v>
                </c:pt>
                <c:pt idx="113">
                  <c:v>-2.5219999995897524E-2</c:v>
                </c:pt>
                <c:pt idx="114">
                  <c:v>-3.5860000003594905E-2</c:v>
                </c:pt>
                <c:pt idx="115">
                  <c:v>-3.0015999996976461E-2</c:v>
                </c:pt>
                <c:pt idx="116">
                  <c:v>-2.5992000002588611E-2</c:v>
                </c:pt>
                <c:pt idx="117">
                  <c:v>-4.0895999998610932E-2</c:v>
                </c:pt>
                <c:pt idx="119">
                  <c:v>-3.3135999998194166E-2</c:v>
                </c:pt>
                <c:pt idx="122">
                  <c:v>-3.7316000001737848E-2</c:v>
                </c:pt>
                <c:pt idx="129">
                  <c:v>-5.0027999997837469E-2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87-4E19-AA32-51F79EA68F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08">
                  <c:v>-3.981999999814434E-2</c:v>
                </c:pt>
                <c:pt idx="109">
                  <c:v>-3.0895999996573664E-2</c:v>
                </c:pt>
                <c:pt idx="110">
                  <c:v>-3.0295999997179024E-2</c:v>
                </c:pt>
                <c:pt idx="118">
                  <c:v>-3.3060000001569279E-2</c:v>
                </c:pt>
                <c:pt idx="124">
                  <c:v>-4.0079999998852145E-2</c:v>
                </c:pt>
                <c:pt idx="125">
                  <c:v>-4.1371999999682885E-2</c:v>
                </c:pt>
                <c:pt idx="130">
                  <c:v>-4.9400000003515743E-2</c:v>
                </c:pt>
                <c:pt idx="137">
                  <c:v>-4.7411999999894761E-2</c:v>
                </c:pt>
                <c:pt idx="139">
                  <c:v>-5.455200000142213E-2</c:v>
                </c:pt>
                <c:pt idx="140">
                  <c:v>-4.8351999997976236E-2</c:v>
                </c:pt>
                <c:pt idx="152">
                  <c:v>-3.2011999996029772E-2</c:v>
                </c:pt>
                <c:pt idx="161">
                  <c:v>-3.0471999991277698E-2</c:v>
                </c:pt>
                <c:pt idx="166">
                  <c:v>-2.6852000002691057E-2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87-4E19-AA32-51F79EA68F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99">
                  <c:v>-1.3711999999941327E-2</c:v>
                </c:pt>
                <c:pt idx="107">
                  <c:v>-3.4244000002217945E-2</c:v>
                </c:pt>
                <c:pt idx="120">
                  <c:v>-3.7423999994643964E-2</c:v>
                </c:pt>
                <c:pt idx="121">
                  <c:v>-4.0359999999054708E-2</c:v>
                </c:pt>
                <c:pt idx="123">
                  <c:v>-4.0028000003076158E-2</c:v>
                </c:pt>
                <c:pt idx="126">
                  <c:v>-4.2459999996935949E-2</c:v>
                </c:pt>
                <c:pt idx="127">
                  <c:v>-4.4443999999202788E-2</c:v>
                </c:pt>
                <c:pt idx="128">
                  <c:v>-3.8196000001335051E-2</c:v>
                </c:pt>
                <c:pt idx="131">
                  <c:v>-5.0748000001476612E-2</c:v>
                </c:pt>
                <c:pt idx="132">
                  <c:v>-4.750400000193622E-2</c:v>
                </c:pt>
                <c:pt idx="133">
                  <c:v>-4.7328000000561588E-2</c:v>
                </c:pt>
                <c:pt idx="134">
                  <c:v>-4.7603999999410007E-2</c:v>
                </c:pt>
                <c:pt idx="135">
                  <c:v>-4.7403999997186475E-2</c:v>
                </c:pt>
                <c:pt idx="136">
                  <c:v>-4.7520000000076834E-2</c:v>
                </c:pt>
                <c:pt idx="138">
                  <c:v>-4.8275999994075391E-2</c:v>
                </c:pt>
                <c:pt idx="141">
                  <c:v>-4.8099999999976717E-2</c:v>
                </c:pt>
                <c:pt idx="142">
                  <c:v>-4.7439999994821846E-2</c:v>
                </c:pt>
                <c:pt idx="143">
                  <c:v>-4.6679999999469146E-2</c:v>
                </c:pt>
                <c:pt idx="144">
                  <c:v>-4.6963999993749894E-2</c:v>
                </c:pt>
                <c:pt idx="145">
                  <c:v>-4.2439999997441191E-2</c:v>
                </c:pt>
                <c:pt idx="146">
                  <c:v>-3.6262000001443084E-2</c:v>
                </c:pt>
                <c:pt idx="147">
                  <c:v>-3.6101999998209067E-2</c:v>
                </c:pt>
                <c:pt idx="148">
                  <c:v>-3.6002000000735279E-2</c:v>
                </c:pt>
                <c:pt idx="149">
                  <c:v>-3.4683999998378567E-2</c:v>
                </c:pt>
                <c:pt idx="150">
                  <c:v>-3.5060000001976732E-2</c:v>
                </c:pt>
                <c:pt idx="151">
                  <c:v>-3.460800000175368E-2</c:v>
                </c:pt>
                <c:pt idx="153">
                  <c:v>-3.0615999996371102E-2</c:v>
                </c:pt>
                <c:pt idx="154">
                  <c:v>-3.2424000004539266E-2</c:v>
                </c:pt>
                <c:pt idx="155">
                  <c:v>-3.2424000004539266E-2</c:v>
                </c:pt>
                <c:pt idx="156">
                  <c:v>-3.4377999996650033E-2</c:v>
                </c:pt>
                <c:pt idx="157">
                  <c:v>-3.4287999995285645E-2</c:v>
                </c:pt>
                <c:pt idx="158">
                  <c:v>-3.1857999994826969E-2</c:v>
                </c:pt>
                <c:pt idx="159">
                  <c:v>-3.1587999998009764E-2</c:v>
                </c:pt>
                <c:pt idx="160">
                  <c:v>-3.1497999996645376E-2</c:v>
                </c:pt>
                <c:pt idx="162">
                  <c:v>-3.0112000000372063E-2</c:v>
                </c:pt>
                <c:pt idx="163">
                  <c:v>-2.723600000172155E-2</c:v>
                </c:pt>
                <c:pt idx="164">
                  <c:v>-2.723600000172155E-2</c:v>
                </c:pt>
                <c:pt idx="165">
                  <c:v>-2.723600000172155E-2</c:v>
                </c:pt>
                <c:pt idx="167">
                  <c:v>-2.3639999999431893E-2</c:v>
                </c:pt>
                <c:pt idx="168">
                  <c:v>-2.1880000000237487E-2</c:v>
                </c:pt>
                <c:pt idx="169">
                  <c:v>-2.1187999998801388E-2</c:v>
                </c:pt>
                <c:pt idx="170">
                  <c:v>-2.0020000003569294E-2</c:v>
                </c:pt>
                <c:pt idx="171">
                  <c:v>-2.0295999995141756E-2</c:v>
                </c:pt>
                <c:pt idx="172">
                  <c:v>-1.9511999998940155E-2</c:v>
                </c:pt>
                <c:pt idx="173">
                  <c:v>-1.9460000003164168E-2</c:v>
                </c:pt>
                <c:pt idx="174">
                  <c:v>-1.7251999997824896E-2</c:v>
                </c:pt>
                <c:pt idx="175">
                  <c:v>-1.8907999998191372E-2</c:v>
                </c:pt>
                <c:pt idx="176">
                  <c:v>-1.7723999997542705E-2</c:v>
                </c:pt>
                <c:pt idx="177">
                  <c:v>-1.7091999994590878E-2</c:v>
                </c:pt>
                <c:pt idx="178">
                  <c:v>-1.7140000003564637E-2</c:v>
                </c:pt>
                <c:pt idx="179">
                  <c:v>-2.0240000005287584E-2</c:v>
                </c:pt>
                <c:pt idx="180">
                  <c:v>-1.8831999994290527E-2</c:v>
                </c:pt>
                <c:pt idx="181">
                  <c:v>-2.2204000000783708E-2</c:v>
                </c:pt>
                <c:pt idx="182">
                  <c:v>-2.2003999998560175E-2</c:v>
                </c:pt>
                <c:pt idx="183">
                  <c:v>-2.7151999995112419E-2</c:v>
                </c:pt>
                <c:pt idx="184">
                  <c:v>-2.8336000003037043E-2</c:v>
                </c:pt>
                <c:pt idx="185">
                  <c:v>-3.0760000001464505E-2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87-4E19-AA32-51F79EA68F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87-4E19-AA32-51F79EA68F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87-4E19-AA32-51F79EA68F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87-4E19-AA32-51F79EA68F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138">
                  <c:v>-4.1739369810097723E-2</c:v>
                </c:pt>
                <c:pt idx="139">
                  <c:v>-4.1725565910504664E-2</c:v>
                </c:pt>
                <c:pt idx="140">
                  <c:v>-4.1725565910504664E-2</c:v>
                </c:pt>
                <c:pt idx="141">
                  <c:v>-4.0372783750385013E-2</c:v>
                </c:pt>
                <c:pt idx="142">
                  <c:v>-3.982062776666271E-2</c:v>
                </c:pt>
                <c:pt idx="143">
                  <c:v>-3.9786118017680061E-2</c:v>
                </c:pt>
                <c:pt idx="144">
                  <c:v>-3.9661882921342546E-2</c:v>
                </c:pt>
                <c:pt idx="145">
                  <c:v>-3.8612786552270163E-2</c:v>
                </c:pt>
                <c:pt idx="146">
                  <c:v>-3.6618123061073329E-2</c:v>
                </c:pt>
                <c:pt idx="147">
                  <c:v>-3.6618123061073329E-2</c:v>
                </c:pt>
                <c:pt idx="148">
                  <c:v>-3.6618123061073329E-2</c:v>
                </c:pt>
                <c:pt idx="149">
                  <c:v>-3.6279927521043413E-2</c:v>
                </c:pt>
                <c:pt idx="150">
                  <c:v>-3.6266123621450354E-2</c:v>
                </c:pt>
                <c:pt idx="151">
                  <c:v>-3.491334146133071E-2</c:v>
                </c:pt>
                <c:pt idx="152">
                  <c:v>-3.4858125862958472E-2</c:v>
                </c:pt>
                <c:pt idx="153">
                  <c:v>-3.4630361519673025E-2</c:v>
                </c:pt>
                <c:pt idx="154">
                  <c:v>-3.3484637853449239E-2</c:v>
                </c:pt>
                <c:pt idx="155">
                  <c:v>-3.3484637853449239E-2</c:v>
                </c:pt>
                <c:pt idx="156">
                  <c:v>-3.3187854012198495E-2</c:v>
                </c:pt>
                <c:pt idx="157">
                  <c:v>-3.3187854012198495E-2</c:v>
                </c:pt>
                <c:pt idx="158">
                  <c:v>-3.3187854012198495E-2</c:v>
                </c:pt>
                <c:pt idx="159">
                  <c:v>-3.3187854012198495E-2</c:v>
                </c:pt>
                <c:pt idx="160">
                  <c:v>-3.3187854012198495E-2</c:v>
                </c:pt>
                <c:pt idx="161">
                  <c:v>-3.1096563223850252E-2</c:v>
                </c:pt>
                <c:pt idx="162">
                  <c:v>-3.106205347486761E-2</c:v>
                </c:pt>
                <c:pt idx="163">
                  <c:v>-2.96954674151549E-2</c:v>
                </c:pt>
                <c:pt idx="164">
                  <c:v>-2.96954674151549E-2</c:v>
                </c:pt>
                <c:pt idx="165">
                  <c:v>-2.96954674151549E-2</c:v>
                </c:pt>
                <c:pt idx="166">
                  <c:v>-2.9129507531839544E-2</c:v>
                </c:pt>
                <c:pt idx="167">
                  <c:v>-2.7397118132910805E-2</c:v>
                </c:pt>
                <c:pt idx="168">
                  <c:v>-2.6154767169535603E-2</c:v>
                </c:pt>
                <c:pt idx="169">
                  <c:v>-2.4663946013485386E-2</c:v>
                </c:pt>
                <c:pt idx="170">
                  <c:v>-2.4567318716333969E-2</c:v>
                </c:pt>
                <c:pt idx="171">
                  <c:v>-2.43809660718277E-2</c:v>
                </c:pt>
                <c:pt idx="172">
                  <c:v>-2.4332652423251999E-2</c:v>
                </c:pt>
                <c:pt idx="173">
                  <c:v>-2.3842613987698449E-2</c:v>
                </c:pt>
                <c:pt idx="174">
                  <c:v>-2.2745203970050365E-2</c:v>
                </c:pt>
                <c:pt idx="175">
                  <c:v>-2.2317283082665576E-2</c:v>
                </c:pt>
                <c:pt idx="176">
                  <c:v>-2.2096420689176652E-2</c:v>
                </c:pt>
                <c:pt idx="177">
                  <c:v>-2.0985206771935508E-2</c:v>
                </c:pt>
                <c:pt idx="178">
                  <c:v>-2.0495168336381958E-2</c:v>
                </c:pt>
                <c:pt idx="179">
                  <c:v>-1.9287327121989412E-2</c:v>
                </c:pt>
                <c:pt idx="180">
                  <c:v>-1.8880112083994219E-2</c:v>
                </c:pt>
                <c:pt idx="181">
                  <c:v>-1.8748975037860161E-2</c:v>
                </c:pt>
                <c:pt idx="182">
                  <c:v>-1.8748975037860161E-2</c:v>
                </c:pt>
                <c:pt idx="183">
                  <c:v>-1.739619287774051E-2</c:v>
                </c:pt>
                <c:pt idx="184">
                  <c:v>-1.6926860291576556E-2</c:v>
                </c:pt>
                <c:pt idx="185">
                  <c:v>-1.5905371721690278E-2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87-4E19-AA32-51F79EA68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67768"/>
        <c:axId val="1"/>
      </c:scatterChart>
      <c:valAx>
        <c:axId val="952367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580034423411"/>
              <c:y val="0.859061811904384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72483926086420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67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9810671256454"/>
          <c:y val="0.91275308707216962"/>
          <c:w val="0.6987951807228916"/>
          <c:h val="6.71140939597315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Lyn - O-C Diagr.</a:t>
            </a:r>
          </a:p>
        </c:rich>
      </c:tx>
      <c:layout>
        <c:manualLayout>
          <c:xMode val="edge"/>
          <c:yMode val="edge"/>
          <c:x val="0.38414634146341464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29268292682926"/>
          <c:y val="0.14328358208955225"/>
          <c:w val="0.80945121951219512"/>
          <c:h val="0.66865671641791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0">
                  <c:v>7.5999999971827492E-3</c:v>
                </c:pt>
                <c:pt idx="1">
                  <c:v>-5.2232000001822598E-2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D5-44BE-A3BF-BFC095DAA7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2">
                    <c:v>0</c:v>
                  </c:pt>
                  <c:pt idx="90">
                    <c:v>6.0000000000000001E-3</c:v>
                  </c:pt>
                  <c:pt idx="93">
                    <c:v>6.0000000000000001E-3</c:v>
                  </c:pt>
                  <c:pt idx="97">
                    <c:v>3.0000000000000001E-3</c:v>
                  </c:pt>
                  <c:pt idx="99">
                    <c:v>2E-3</c:v>
                  </c:pt>
                  <c:pt idx="101">
                    <c:v>3.0000000000000001E-3</c:v>
                  </c:pt>
                  <c:pt idx="102">
                    <c:v>6.0000000000000001E-3</c:v>
                  </c:pt>
                  <c:pt idx="103">
                    <c:v>6.0000000000000001E-3</c:v>
                  </c:pt>
                  <c:pt idx="104">
                    <c:v>2E-3</c:v>
                  </c:pt>
                  <c:pt idx="105">
                    <c:v>4.0000000000000001E-3</c:v>
                  </c:pt>
                  <c:pt idx="106">
                    <c:v>6.0000000000000001E-3</c:v>
                  </c:pt>
                  <c:pt idx="109">
                    <c:v>1.1999999999999999E-3</c:v>
                  </c:pt>
                  <c:pt idx="110">
                    <c:v>1.1999999999999999E-3</c:v>
                  </c:pt>
                  <c:pt idx="111">
                    <c:v>4.0000000000000001E-3</c:v>
                  </c:pt>
                  <c:pt idx="112">
                    <c:v>4.0000000000000001E-3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5.0000000000000001E-3</c:v>
                  </c:pt>
                  <c:pt idx="116">
                    <c:v>6.0000000000000001E-3</c:v>
                  </c:pt>
                  <c:pt idx="118">
                    <c:v>2.0000000000000001E-4</c:v>
                  </c:pt>
                  <c:pt idx="122">
                    <c:v>8.0000000000000002E-3</c:v>
                  </c:pt>
                  <c:pt idx="124">
                    <c:v>1E-4</c:v>
                  </c:pt>
                  <c:pt idx="125">
                    <c:v>2.0000000000000001E-4</c:v>
                  </c:pt>
                  <c:pt idx="128">
                    <c:v>5.0000000000000001E-3</c:v>
                  </c:pt>
                  <c:pt idx="129">
                    <c:v>7.0000000000000001E-3</c:v>
                  </c:pt>
                  <c:pt idx="130">
                    <c:v>8.0000000000000004E-4</c:v>
                  </c:pt>
                  <c:pt idx="133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3.0000000000000001E-3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5.0000000000000001E-4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0</c:v>
                  </c:pt>
                  <c:pt idx="160">
                    <c:v>1.8000000000000001E-4</c:v>
                  </c:pt>
                  <c:pt idx="161">
                    <c:v>1E-4</c:v>
                  </c:pt>
                  <c:pt idx="162">
                    <c:v>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5.9999999999999995E-4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2.9999999999999997E-4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8.9999999999999998E-4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2.0000000000000001E-4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2">
                    <c:v>0</c:v>
                  </c:pt>
                  <c:pt idx="90">
                    <c:v>6.0000000000000001E-3</c:v>
                  </c:pt>
                  <c:pt idx="93">
                    <c:v>6.0000000000000001E-3</c:v>
                  </c:pt>
                  <c:pt idx="97">
                    <c:v>3.0000000000000001E-3</c:v>
                  </c:pt>
                  <c:pt idx="99">
                    <c:v>2E-3</c:v>
                  </c:pt>
                  <c:pt idx="101">
                    <c:v>3.0000000000000001E-3</c:v>
                  </c:pt>
                  <c:pt idx="102">
                    <c:v>6.0000000000000001E-3</c:v>
                  </c:pt>
                  <c:pt idx="103">
                    <c:v>6.0000000000000001E-3</c:v>
                  </c:pt>
                  <c:pt idx="104">
                    <c:v>2E-3</c:v>
                  </c:pt>
                  <c:pt idx="105">
                    <c:v>4.0000000000000001E-3</c:v>
                  </c:pt>
                  <c:pt idx="106">
                    <c:v>6.0000000000000001E-3</c:v>
                  </c:pt>
                  <c:pt idx="109">
                    <c:v>1.1999999999999999E-3</c:v>
                  </c:pt>
                  <c:pt idx="110">
                    <c:v>1.1999999999999999E-3</c:v>
                  </c:pt>
                  <c:pt idx="111">
                    <c:v>4.0000000000000001E-3</c:v>
                  </c:pt>
                  <c:pt idx="112">
                    <c:v>4.0000000000000001E-3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5.0000000000000001E-3</c:v>
                  </c:pt>
                  <c:pt idx="116">
                    <c:v>6.0000000000000001E-3</c:v>
                  </c:pt>
                  <c:pt idx="118">
                    <c:v>2.0000000000000001E-4</c:v>
                  </c:pt>
                  <c:pt idx="122">
                    <c:v>8.0000000000000002E-3</c:v>
                  </c:pt>
                  <c:pt idx="124">
                    <c:v>1E-4</c:v>
                  </c:pt>
                  <c:pt idx="125">
                    <c:v>2.0000000000000001E-4</c:v>
                  </c:pt>
                  <c:pt idx="128">
                    <c:v>5.0000000000000001E-3</c:v>
                  </c:pt>
                  <c:pt idx="129">
                    <c:v>7.0000000000000001E-3</c:v>
                  </c:pt>
                  <c:pt idx="130">
                    <c:v>8.0000000000000004E-4</c:v>
                  </c:pt>
                  <c:pt idx="133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3.0000000000000001E-3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5.0000000000000001E-4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0</c:v>
                  </c:pt>
                  <c:pt idx="160">
                    <c:v>1.8000000000000001E-4</c:v>
                  </c:pt>
                  <c:pt idx="161">
                    <c:v>1E-4</c:v>
                  </c:pt>
                  <c:pt idx="162">
                    <c:v>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5.9999999999999995E-4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2.9999999999999997E-4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8.9999999999999998E-4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2">
                  <c:v>0</c:v>
                </c:pt>
                <c:pt idx="3">
                  <c:v>4.0000000008149073E-3</c:v>
                </c:pt>
                <c:pt idx="4">
                  <c:v>-5.8920000010402873E-3</c:v>
                </c:pt>
                <c:pt idx="5">
                  <c:v>3.6108000000240281E-2</c:v>
                </c:pt>
                <c:pt idx="6">
                  <c:v>1.4119999977992848E-3</c:v>
                </c:pt>
                <c:pt idx="7">
                  <c:v>1.6519999990123324E-3</c:v>
                </c:pt>
                <c:pt idx="8">
                  <c:v>-1.0216000002401415E-2</c:v>
                </c:pt>
                <c:pt idx="9">
                  <c:v>-3.0120000010356307E-3</c:v>
                </c:pt>
                <c:pt idx="10">
                  <c:v>-2.6280000020051375E-3</c:v>
                </c:pt>
                <c:pt idx="11">
                  <c:v>-6.6079999960493296E-3</c:v>
                </c:pt>
                <c:pt idx="12">
                  <c:v>-8.4639999986393377E-3</c:v>
                </c:pt>
                <c:pt idx="13">
                  <c:v>-7.0320000013452955E-3</c:v>
                </c:pt>
                <c:pt idx="14">
                  <c:v>6.207999998878222E-3</c:v>
                </c:pt>
                <c:pt idx="15">
                  <c:v>7.5680000009015203E-3</c:v>
                </c:pt>
                <c:pt idx="16">
                  <c:v>1.0712000002968125E-2</c:v>
                </c:pt>
                <c:pt idx="17">
                  <c:v>-2.2799999715061858E-4</c:v>
                </c:pt>
                <c:pt idx="18">
                  <c:v>0</c:v>
                </c:pt>
                <c:pt idx="19">
                  <c:v>-4.9520000029588118E-3</c:v>
                </c:pt>
                <c:pt idx="20">
                  <c:v>-1.3359999997192062E-2</c:v>
                </c:pt>
                <c:pt idx="21">
                  <c:v>1.6688000003341585E-2</c:v>
                </c:pt>
                <c:pt idx="22">
                  <c:v>2.1919999999227002E-3</c:v>
                </c:pt>
                <c:pt idx="23">
                  <c:v>-9.6399999965797178E-3</c:v>
                </c:pt>
                <c:pt idx="24">
                  <c:v>-6.6399999996065162E-3</c:v>
                </c:pt>
                <c:pt idx="25">
                  <c:v>-2.639999998791609E-3</c:v>
                </c:pt>
                <c:pt idx="26">
                  <c:v>-4.0919999955804087E-3</c:v>
                </c:pt>
                <c:pt idx="27">
                  <c:v>0.35605200000281911</c:v>
                </c:pt>
                <c:pt idx="28">
                  <c:v>2.9200000426499173E-4</c:v>
                </c:pt>
                <c:pt idx="29">
                  <c:v>-3.2759999958216213E-3</c:v>
                </c:pt>
                <c:pt idx="30">
                  <c:v>-1.083199999993667E-2</c:v>
                </c:pt>
                <c:pt idx="31">
                  <c:v>3.1920000037644058E-3</c:v>
                </c:pt>
                <c:pt idx="32">
                  <c:v>4.2680000042309985E-3</c:v>
                </c:pt>
                <c:pt idx="33">
                  <c:v>-2.3720000026514754E-3</c:v>
                </c:pt>
                <c:pt idx="34">
                  <c:v>4.6999999976833351E-3</c:v>
                </c:pt>
                <c:pt idx="35">
                  <c:v>-2.0240000012563542E-3</c:v>
                </c:pt>
                <c:pt idx="36">
                  <c:v>7.7976000000489876E-2</c:v>
                </c:pt>
                <c:pt idx="37">
                  <c:v>-1.3879999998607673E-2</c:v>
                </c:pt>
                <c:pt idx="38">
                  <c:v>-2.8800000000046566E-3</c:v>
                </c:pt>
                <c:pt idx="39">
                  <c:v>6.9200000143609941E-4</c:v>
                </c:pt>
                <c:pt idx="40">
                  <c:v>1.2375999998766929E-2</c:v>
                </c:pt>
                <c:pt idx="41">
                  <c:v>9.8200000065844506E-3</c:v>
                </c:pt>
                <c:pt idx="42">
                  <c:v>2.4000000848900527E-5</c:v>
                </c:pt>
                <c:pt idx="43">
                  <c:v>1.1559999984456226E-3</c:v>
                </c:pt>
                <c:pt idx="44">
                  <c:v>-7.8199999989010394E-3</c:v>
                </c:pt>
                <c:pt idx="45">
                  <c:v>3.7200000224402174E-4</c:v>
                </c:pt>
                <c:pt idx="46">
                  <c:v>3.56399999873247E-3</c:v>
                </c:pt>
                <c:pt idx="47">
                  <c:v>-3.3960000000661239E-3</c:v>
                </c:pt>
                <c:pt idx="48">
                  <c:v>-8.3840000006603077E-3</c:v>
                </c:pt>
                <c:pt idx="49">
                  <c:v>8.3199999789940193E-4</c:v>
                </c:pt>
                <c:pt idx="50">
                  <c:v>-7.0839999971212819E-3</c:v>
                </c:pt>
                <c:pt idx="51">
                  <c:v>3.0479999986710027E-3</c:v>
                </c:pt>
                <c:pt idx="52">
                  <c:v>8.0479999960516579E-3</c:v>
                </c:pt>
                <c:pt idx="53">
                  <c:v>9.8000000434694812E-4</c:v>
                </c:pt>
                <c:pt idx="54">
                  <c:v>2.5472000001173001E-2</c:v>
                </c:pt>
                <c:pt idx="55">
                  <c:v>-5.2519999953801744E-3</c:v>
                </c:pt>
                <c:pt idx="56">
                  <c:v>-4.0240000016638078E-3</c:v>
                </c:pt>
                <c:pt idx="57">
                  <c:v>6.9759999969392084E-3</c:v>
                </c:pt>
                <c:pt idx="58">
                  <c:v>-1.2532000000646804E-2</c:v>
                </c:pt>
                <c:pt idx="59">
                  <c:v>-4.531999999016989E-3</c:v>
                </c:pt>
                <c:pt idx="60">
                  <c:v>5.5199999769683927E-4</c:v>
                </c:pt>
                <c:pt idx="61">
                  <c:v>-1.025600000139093E-2</c:v>
                </c:pt>
                <c:pt idx="62">
                  <c:v>-6.2159999943105504E-3</c:v>
                </c:pt>
                <c:pt idx="63">
                  <c:v>-1.2040000001434237E-3</c:v>
                </c:pt>
                <c:pt idx="64">
                  <c:v>1.0360000014770776E-3</c:v>
                </c:pt>
                <c:pt idx="65">
                  <c:v>5.0400000327499583E-4</c:v>
                </c:pt>
                <c:pt idx="66">
                  <c:v>-5.2744000000529923E-2</c:v>
                </c:pt>
                <c:pt idx="67">
                  <c:v>-1.0108000002219342E-2</c:v>
                </c:pt>
                <c:pt idx="68">
                  <c:v>-3.442400000494672E-2</c:v>
                </c:pt>
                <c:pt idx="69">
                  <c:v>-5.3159999952185899E-3</c:v>
                </c:pt>
                <c:pt idx="70">
                  <c:v>-3.1599999783793464E-4</c:v>
                </c:pt>
                <c:pt idx="71">
                  <c:v>-1.0276000000885688E-2</c:v>
                </c:pt>
                <c:pt idx="72">
                  <c:v>-2.3180000003776513E-2</c:v>
                </c:pt>
                <c:pt idx="73">
                  <c:v>-1.2071999997715466E-2</c:v>
                </c:pt>
                <c:pt idx="74">
                  <c:v>-1.1364000005414709E-2</c:v>
                </c:pt>
                <c:pt idx="75">
                  <c:v>-2.3135999996156897E-2</c:v>
                </c:pt>
                <c:pt idx="76">
                  <c:v>-1.6179999998712447E-2</c:v>
                </c:pt>
                <c:pt idx="77">
                  <c:v>-1.2179999997897539E-2</c:v>
                </c:pt>
                <c:pt idx="78">
                  <c:v>-1.5879999999015126E-2</c:v>
                </c:pt>
                <c:pt idx="79">
                  <c:v>-1.5879999999015126E-2</c:v>
                </c:pt>
                <c:pt idx="80">
                  <c:v>-6.8799999935436063E-3</c:v>
                </c:pt>
                <c:pt idx="81">
                  <c:v>-1.6459999998915009E-2</c:v>
                </c:pt>
                <c:pt idx="82">
                  <c:v>-1.1991999999736436E-2</c:v>
                </c:pt>
                <c:pt idx="83">
                  <c:v>-2.0204000000376254E-2</c:v>
                </c:pt>
                <c:pt idx="84">
                  <c:v>-6.7960000014863908E-3</c:v>
                </c:pt>
                <c:pt idx="85">
                  <c:v>-4.7119999944698066E-3</c:v>
                </c:pt>
                <c:pt idx="86">
                  <c:v>-2.1591999997326639E-2</c:v>
                </c:pt>
                <c:pt idx="87">
                  <c:v>-2.0991999997931998E-2</c:v>
                </c:pt>
                <c:pt idx="88">
                  <c:v>-1.6744000000471715E-2</c:v>
                </c:pt>
                <c:pt idx="89">
                  <c:v>-1.7132000000856351E-2</c:v>
                </c:pt>
                <c:pt idx="90">
                  <c:v>4.3239999940851703E-3</c:v>
                </c:pt>
                <c:pt idx="91">
                  <c:v>-3.48400000075344E-3</c:v>
                </c:pt>
                <c:pt idx="92">
                  <c:v>-1.2471999994886573E-2</c:v>
                </c:pt>
                <c:pt idx="93">
                  <c:v>-3.3024000003933907E-2</c:v>
                </c:pt>
                <c:pt idx="94">
                  <c:v>-1.6711999996914528E-2</c:v>
                </c:pt>
                <c:pt idx="95">
                  <c:v>-2.0435999998881016E-2</c:v>
                </c:pt>
                <c:pt idx="96">
                  <c:v>-2.1244000003207475E-2</c:v>
                </c:pt>
                <c:pt idx="97">
                  <c:v>-2.1072000003186986E-2</c:v>
                </c:pt>
                <c:pt idx="98">
                  <c:v>-2.681999999913387E-2</c:v>
                </c:pt>
                <c:pt idx="100">
                  <c:v>-3.227599999809172E-2</c:v>
                </c:pt>
                <c:pt idx="101">
                  <c:v>-1.0615999999572523E-2</c:v>
                </c:pt>
                <c:pt idx="102">
                  <c:v>-1.2920000008307397E-3</c:v>
                </c:pt>
                <c:pt idx="103">
                  <c:v>-3.0847999994875863E-2</c:v>
                </c:pt>
                <c:pt idx="104">
                  <c:v>-2.884799999446841E-2</c:v>
                </c:pt>
                <c:pt idx="105">
                  <c:v>-1.9855999998981133E-2</c:v>
                </c:pt>
                <c:pt idx="106">
                  <c:v>-1.5255999998771586E-2</c:v>
                </c:pt>
                <c:pt idx="111">
                  <c:v>-2.4895999995351303E-2</c:v>
                </c:pt>
                <c:pt idx="112">
                  <c:v>-2.4895999995351303E-2</c:v>
                </c:pt>
                <c:pt idx="113">
                  <c:v>-2.5219999995897524E-2</c:v>
                </c:pt>
                <c:pt idx="114">
                  <c:v>-3.5860000003594905E-2</c:v>
                </c:pt>
                <c:pt idx="115">
                  <c:v>-3.0015999996976461E-2</c:v>
                </c:pt>
                <c:pt idx="116">
                  <c:v>-2.5992000002588611E-2</c:v>
                </c:pt>
                <c:pt idx="117">
                  <c:v>-4.0895999998610932E-2</c:v>
                </c:pt>
                <c:pt idx="119">
                  <c:v>-3.3135999998194166E-2</c:v>
                </c:pt>
                <c:pt idx="122">
                  <c:v>-3.7316000001737848E-2</c:v>
                </c:pt>
                <c:pt idx="129">
                  <c:v>-5.0027999997837469E-2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D5-44BE-A3BF-BFC095DAA7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08">
                  <c:v>-3.981999999814434E-2</c:v>
                </c:pt>
                <c:pt idx="109">
                  <c:v>-3.0895999996573664E-2</c:v>
                </c:pt>
                <c:pt idx="110">
                  <c:v>-3.0295999997179024E-2</c:v>
                </c:pt>
                <c:pt idx="118">
                  <c:v>-3.3060000001569279E-2</c:v>
                </c:pt>
                <c:pt idx="124">
                  <c:v>-4.0079999998852145E-2</c:v>
                </c:pt>
                <c:pt idx="125">
                  <c:v>-4.1371999999682885E-2</c:v>
                </c:pt>
                <c:pt idx="130">
                  <c:v>-4.9400000003515743E-2</c:v>
                </c:pt>
                <c:pt idx="137">
                  <c:v>-4.7411999999894761E-2</c:v>
                </c:pt>
                <c:pt idx="139">
                  <c:v>-5.455200000142213E-2</c:v>
                </c:pt>
                <c:pt idx="140">
                  <c:v>-4.8351999997976236E-2</c:v>
                </c:pt>
                <c:pt idx="152">
                  <c:v>-3.2011999996029772E-2</c:v>
                </c:pt>
                <c:pt idx="161">
                  <c:v>-3.0471999991277698E-2</c:v>
                </c:pt>
                <c:pt idx="166">
                  <c:v>-2.6852000002691057E-2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D5-44BE-A3BF-BFC095DAA7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99">
                  <c:v>-1.3711999999941327E-2</c:v>
                </c:pt>
                <c:pt idx="107">
                  <c:v>-3.4244000002217945E-2</c:v>
                </c:pt>
                <c:pt idx="120">
                  <c:v>-3.7423999994643964E-2</c:v>
                </c:pt>
                <c:pt idx="121">
                  <c:v>-4.0359999999054708E-2</c:v>
                </c:pt>
                <c:pt idx="123">
                  <c:v>-4.0028000003076158E-2</c:v>
                </c:pt>
                <c:pt idx="126">
                  <c:v>-4.2459999996935949E-2</c:v>
                </c:pt>
                <c:pt idx="127">
                  <c:v>-4.4443999999202788E-2</c:v>
                </c:pt>
                <c:pt idx="128">
                  <c:v>-3.8196000001335051E-2</c:v>
                </c:pt>
                <c:pt idx="131">
                  <c:v>-5.0748000001476612E-2</c:v>
                </c:pt>
                <c:pt idx="132">
                  <c:v>-4.750400000193622E-2</c:v>
                </c:pt>
                <c:pt idx="133">
                  <c:v>-4.7328000000561588E-2</c:v>
                </c:pt>
                <c:pt idx="134">
                  <c:v>-4.7603999999410007E-2</c:v>
                </c:pt>
                <c:pt idx="135">
                  <c:v>-4.7403999997186475E-2</c:v>
                </c:pt>
                <c:pt idx="136">
                  <c:v>-4.7520000000076834E-2</c:v>
                </c:pt>
                <c:pt idx="138">
                  <c:v>-4.8275999994075391E-2</c:v>
                </c:pt>
                <c:pt idx="141">
                  <c:v>-4.8099999999976717E-2</c:v>
                </c:pt>
                <c:pt idx="142">
                  <c:v>-4.7439999994821846E-2</c:v>
                </c:pt>
                <c:pt idx="143">
                  <c:v>-4.6679999999469146E-2</c:v>
                </c:pt>
                <c:pt idx="144">
                  <c:v>-4.6963999993749894E-2</c:v>
                </c:pt>
                <c:pt idx="145">
                  <c:v>-4.2439999997441191E-2</c:v>
                </c:pt>
                <c:pt idx="146">
                  <c:v>-3.6262000001443084E-2</c:v>
                </c:pt>
                <c:pt idx="147">
                  <c:v>-3.6101999998209067E-2</c:v>
                </c:pt>
                <c:pt idx="148">
                  <c:v>-3.6002000000735279E-2</c:v>
                </c:pt>
                <c:pt idx="149">
                  <c:v>-3.4683999998378567E-2</c:v>
                </c:pt>
                <c:pt idx="150">
                  <c:v>-3.5060000001976732E-2</c:v>
                </c:pt>
                <c:pt idx="151">
                  <c:v>-3.460800000175368E-2</c:v>
                </c:pt>
                <c:pt idx="153">
                  <c:v>-3.0615999996371102E-2</c:v>
                </c:pt>
                <c:pt idx="154">
                  <c:v>-3.2424000004539266E-2</c:v>
                </c:pt>
                <c:pt idx="155">
                  <c:v>-3.2424000004539266E-2</c:v>
                </c:pt>
                <c:pt idx="156">
                  <c:v>-3.4377999996650033E-2</c:v>
                </c:pt>
                <c:pt idx="157">
                  <c:v>-3.4287999995285645E-2</c:v>
                </c:pt>
                <c:pt idx="158">
                  <c:v>-3.1857999994826969E-2</c:v>
                </c:pt>
                <c:pt idx="159">
                  <c:v>-3.1587999998009764E-2</c:v>
                </c:pt>
                <c:pt idx="160">
                  <c:v>-3.1497999996645376E-2</c:v>
                </c:pt>
                <c:pt idx="162">
                  <c:v>-3.0112000000372063E-2</c:v>
                </c:pt>
                <c:pt idx="163">
                  <c:v>-2.723600000172155E-2</c:v>
                </c:pt>
                <c:pt idx="164">
                  <c:v>-2.723600000172155E-2</c:v>
                </c:pt>
                <c:pt idx="165">
                  <c:v>-2.723600000172155E-2</c:v>
                </c:pt>
                <c:pt idx="167">
                  <c:v>-2.3639999999431893E-2</c:v>
                </c:pt>
                <c:pt idx="168">
                  <c:v>-2.1880000000237487E-2</c:v>
                </c:pt>
                <c:pt idx="169">
                  <c:v>-2.1187999998801388E-2</c:v>
                </c:pt>
                <c:pt idx="170">
                  <c:v>-2.0020000003569294E-2</c:v>
                </c:pt>
                <c:pt idx="171">
                  <c:v>-2.0295999995141756E-2</c:v>
                </c:pt>
                <c:pt idx="172">
                  <c:v>-1.9511999998940155E-2</c:v>
                </c:pt>
                <c:pt idx="173">
                  <c:v>-1.9460000003164168E-2</c:v>
                </c:pt>
                <c:pt idx="174">
                  <c:v>-1.7251999997824896E-2</c:v>
                </c:pt>
                <c:pt idx="175">
                  <c:v>-1.8907999998191372E-2</c:v>
                </c:pt>
                <c:pt idx="176">
                  <c:v>-1.7723999997542705E-2</c:v>
                </c:pt>
                <c:pt idx="177">
                  <c:v>-1.7091999994590878E-2</c:v>
                </c:pt>
                <c:pt idx="178">
                  <c:v>-1.7140000003564637E-2</c:v>
                </c:pt>
                <c:pt idx="179">
                  <c:v>-2.0240000005287584E-2</c:v>
                </c:pt>
                <c:pt idx="180">
                  <c:v>-1.8831999994290527E-2</c:v>
                </c:pt>
                <c:pt idx="181">
                  <c:v>-2.2204000000783708E-2</c:v>
                </c:pt>
                <c:pt idx="182">
                  <c:v>-2.2003999998560175E-2</c:v>
                </c:pt>
                <c:pt idx="183">
                  <c:v>-2.7151999995112419E-2</c:v>
                </c:pt>
                <c:pt idx="184">
                  <c:v>-2.8336000003037043E-2</c:v>
                </c:pt>
                <c:pt idx="185">
                  <c:v>-3.0760000001464505E-2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D5-44BE-A3BF-BFC095DAA7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D5-44BE-A3BF-BFC095DAA7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D5-44BE-A3BF-BFC095DAA7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D5-44BE-A3BF-BFC095DAA7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  <c:pt idx="185">
                  <c:v>11845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138">
                  <c:v>-4.1739369810097723E-2</c:v>
                </c:pt>
                <c:pt idx="139">
                  <c:v>-4.1725565910504664E-2</c:v>
                </c:pt>
                <c:pt idx="140">
                  <c:v>-4.1725565910504664E-2</c:v>
                </c:pt>
                <c:pt idx="141">
                  <c:v>-4.0372783750385013E-2</c:v>
                </c:pt>
                <c:pt idx="142">
                  <c:v>-3.982062776666271E-2</c:v>
                </c:pt>
                <c:pt idx="143">
                  <c:v>-3.9786118017680061E-2</c:v>
                </c:pt>
                <c:pt idx="144">
                  <c:v>-3.9661882921342546E-2</c:v>
                </c:pt>
                <c:pt idx="145">
                  <c:v>-3.8612786552270163E-2</c:v>
                </c:pt>
                <c:pt idx="146">
                  <c:v>-3.6618123061073329E-2</c:v>
                </c:pt>
                <c:pt idx="147">
                  <c:v>-3.6618123061073329E-2</c:v>
                </c:pt>
                <c:pt idx="148">
                  <c:v>-3.6618123061073329E-2</c:v>
                </c:pt>
                <c:pt idx="149">
                  <c:v>-3.6279927521043413E-2</c:v>
                </c:pt>
                <c:pt idx="150">
                  <c:v>-3.6266123621450354E-2</c:v>
                </c:pt>
                <c:pt idx="151">
                  <c:v>-3.491334146133071E-2</c:v>
                </c:pt>
                <c:pt idx="152">
                  <c:v>-3.4858125862958472E-2</c:v>
                </c:pt>
                <c:pt idx="153">
                  <c:v>-3.4630361519673025E-2</c:v>
                </c:pt>
                <c:pt idx="154">
                  <c:v>-3.3484637853449239E-2</c:v>
                </c:pt>
                <c:pt idx="155">
                  <c:v>-3.3484637853449239E-2</c:v>
                </c:pt>
                <c:pt idx="156">
                  <c:v>-3.3187854012198495E-2</c:v>
                </c:pt>
                <c:pt idx="157">
                  <c:v>-3.3187854012198495E-2</c:v>
                </c:pt>
                <c:pt idx="158">
                  <c:v>-3.3187854012198495E-2</c:v>
                </c:pt>
                <c:pt idx="159">
                  <c:v>-3.3187854012198495E-2</c:v>
                </c:pt>
                <c:pt idx="160">
                  <c:v>-3.3187854012198495E-2</c:v>
                </c:pt>
                <c:pt idx="161">
                  <c:v>-3.1096563223850252E-2</c:v>
                </c:pt>
                <c:pt idx="162">
                  <c:v>-3.106205347486761E-2</c:v>
                </c:pt>
                <c:pt idx="163">
                  <c:v>-2.96954674151549E-2</c:v>
                </c:pt>
                <c:pt idx="164">
                  <c:v>-2.96954674151549E-2</c:v>
                </c:pt>
                <c:pt idx="165">
                  <c:v>-2.96954674151549E-2</c:v>
                </c:pt>
                <c:pt idx="166">
                  <c:v>-2.9129507531839544E-2</c:v>
                </c:pt>
                <c:pt idx="167">
                  <c:v>-2.7397118132910805E-2</c:v>
                </c:pt>
                <c:pt idx="168">
                  <c:v>-2.6154767169535603E-2</c:v>
                </c:pt>
                <c:pt idx="169">
                  <c:v>-2.4663946013485386E-2</c:v>
                </c:pt>
                <c:pt idx="170">
                  <c:v>-2.4567318716333969E-2</c:v>
                </c:pt>
                <c:pt idx="171">
                  <c:v>-2.43809660718277E-2</c:v>
                </c:pt>
                <c:pt idx="172">
                  <c:v>-2.4332652423251999E-2</c:v>
                </c:pt>
                <c:pt idx="173">
                  <c:v>-2.3842613987698449E-2</c:v>
                </c:pt>
                <c:pt idx="174">
                  <c:v>-2.2745203970050365E-2</c:v>
                </c:pt>
                <c:pt idx="175">
                  <c:v>-2.2317283082665576E-2</c:v>
                </c:pt>
                <c:pt idx="176">
                  <c:v>-2.2096420689176652E-2</c:v>
                </c:pt>
                <c:pt idx="177">
                  <c:v>-2.0985206771935508E-2</c:v>
                </c:pt>
                <c:pt idx="178">
                  <c:v>-2.0495168336381958E-2</c:v>
                </c:pt>
                <c:pt idx="179">
                  <c:v>-1.9287327121989412E-2</c:v>
                </c:pt>
                <c:pt idx="180">
                  <c:v>-1.8880112083994219E-2</c:v>
                </c:pt>
                <c:pt idx="181">
                  <c:v>-1.8748975037860161E-2</c:v>
                </c:pt>
                <c:pt idx="182">
                  <c:v>-1.8748975037860161E-2</c:v>
                </c:pt>
                <c:pt idx="183">
                  <c:v>-1.739619287774051E-2</c:v>
                </c:pt>
                <c:pt idx="184">
                  <c:v>-1.6926860291576556E-2</c:v>
                </c:pt>
                <c:pt idx="185">
                  <c:v>-1.5905371721690278E-2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D5-44BE-A3BF-BFC095DAA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68752"/>
        <c:axId val="1"/>
      </c:scatterChart>
      <c:valAx>
        <c:axId val="952368752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3902439024393"/>
              <c:y val="0.86865671641791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8048780487805E-2"/>
              <c:y val="0.38805970149253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68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42682926829268"/>
          <c:y val="0.92238805970149251"/>
          <c:w val="0.61890243902439024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381000</xdr:colOff>
      <xdr:row>0</xdr:row>
      <xdr:rowOff>9525</xdr:rowOff>
    </xdr:from>
    <xdr:to>
      <xdr:col>27</xdr:col>
      <xdr:colOff>428625</xdr:colOff>
      <xdr:row>16</xdr:row>
      <xdr:rowOff>114300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3097C093-5A50-4E4B-51CE-C8992AE0E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1114425</xdr:colOff>
      <xdr:row>0</xdr:row>
      <xdr:rowOff>0</xdr:rowOff>
    </xdr:from>
    <xdr:to>
      <xdr:col>16</xdr:col>
      <xdr:colOff>647700</xdr:colOff>
      <xdr:row>18</xdr:row>
      <xdr:rowOff>104775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F2678FB0-B2EB-67F1-13FB-10E84D45F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1" TargetMode="External"/><Relationship Id="rId13" Type="http://schemas.openxmlformats.org/officeDocument/2006/relationships/hyperlink" Target="http://www.konkoly.hu/cgi-bin/IBVS?5929" TargetMode="External"/><Relationship Id="rId18" Type="http://schemas.openxmlformats.org/officeDocument/2006/relationships/hyperlink" Target="http://www.konkoly.hu/cgi-bin/IBVS?5992" TargetMode="External"/><Relationship Id="rId26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vsolj.cetus-net.org/no40.pdf" TargetMode="External"/><Relationship Id="rId21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aavso.org/sites/default/files/jaavso/v37n1/44.pdf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konkoly.hu/cgi-bin/IBVS?3877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bav-astro.de/sfs/BAVM_link.php?BAVMnr=209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var.astro.cz/oejv/issues/oejv0160.pdf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aavso.org/sites/default/files/jaavso/v36n2/171.pdf" TargetMode="External"/><Relationship Id="rId14" Type="http://schemas.openxmlformats.org/officeDocument/2006/relationships/hyperlink" Target="http://www.konkoly.hu/cgi-bin/IBVS?5938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820"/>
  <sheetViews>
    <sheetView tabSelected="1" workbookViewId="0">
      <pane xSplit="14" ySplit="21" topLeftCell="O191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81" t="s">
        <v>690</v>
      </c>
    </row>
    <row r="2" spans="1:6" x14ac:dyDescent="0.2">
      <c r="A2" t="s">
        <v>25</v>
      </c>
      <c r="B2" s="8" t="s">
        <v>85</v>
      </c>
    </row>
    <row r="3" spans="1:6" ht="13.5" thickBot="1" x14ac:dyDescent="0.25">
      <c r="C3" s="7" t="s">
        <v>83</v>
      </c>
    </row>
    <row r="4" spans="1:6" ht="14.25" thickTop="1" thickBot="1" x14ac:dyDescent="0.25">
      <c r="A4" s="4" t="s">
        <v>1</v>
      </c>
      <c r="C4" s="1">
        <v>42887.442999999999</v>
      </c>
      <c r="D4" s="2">
        <v>1.4349879999999999</v>
      </c>
    </row>
    <row r="5" spans="1:6" ht="13.5" thickTop="1" x14ac:dyDescent="0.2">
      <c r="A5" s="21" t="s">
        <v>93</v>
      </c>
      <c r="B5" s="11"/>
      <c r="C5" s="22">
        <v>-9.5</v>
      </c>
      <c r="D5" s="11" t="s">
        <v>94</v>
      </c>
    </row>
    <row r="6" spans="1:6" x14ac:dyDescent="0.2">
      <c r="A6" s="4" t="s">
        <v>2</v>
      </c>
    </row>
    <row r="7" spans="1:6" x14ac:dyDescent="0.2">
      <c r="A7" t="s">
        <v>3</v>
      </c>
      <c r="C7">
        <f>+C4</f>
        <v>42887.442999999999</v>
      </c>
    </row>
    <row r="8" spans="1:6" x14ac:dyDescent="0.2">
      <c r="A8" t="s">
        <v>4</v>
      </c>
      <c r="C8">
        <f>+D4</f>
        <v>1.4349879999999999</v>
      </c>
    </row>
    <row r="9" spans="1:6" x14ac:dyDescent="0.2">
      <c r="A9" s="36" t="s">
        <v>98</v>
      </c>
      <c r="B9" s="37">
        <v>162</v>
      </c>
      <c r="C9" s="25" t="str">
        <f>"F"&amp;B9</f>
        <v>F162</v>
      </c>
      <c r="D9" s="26" t="str">
        <f>"G"&amp;B9</f>
        <v>G162</v>
      </c>
    </row>
    <row r="10" spans="1:6" ht="13.5" thickBot="1" x14ac:dyDescent="0.25">
      <c r="A10" s="11"/>
      <c r="B10" s="11"/>
      <c r="C10" s="3" t="s">
        <v>21</v>
      </c>
      <c r="D10" s="3" t="s">
        <v>22</v>
      </c>
      <c r="E10" s="11"/>
    </row>
    <row r="11" spans="1:6" x14ac:dyDescent="0.2">
      <c r="A11" s="11" t="s">
        <v>17</v>
      </c>
      <c r="B11" s="11"/>
      <c r="C11" s="23">
        <f ca="1">INTERCEPT(INDIRECT($D$9):G985,INDIRECT($C$9):F985)</f>
        <v>-9.765896706157437E-2</v>
      </c>
      <c r="D11" s="24"/>
      <c r="E11" s="11"/>
    </row>
    <row r="12" spans="1:6" x14ac:dyDescent="0.2">
      <c r="A12" s="11" t="s">
        <v>18</v>
      </c>
      <c r="B12" s="11"/>
      <c r="C12" s="23">
        <f ca="1">SLOPE(INDIRECT($D$9):G985,INDIRECT($C$9):F985)</f>
        <v>6.901949796528838E-6</v>
      </c>
      <c r="D12" s="24"/>
      <c r="E12" s="11"/>
    </row>
    <row r="13" spans="1:6" x14ac:dyDescent="0.2">
      <c r="A13" s="11" t="s">
        <v>20</v>
      </c>
      <c r="B13" s="11"/>
      <c r="C13" s="24" t="s">
        <v>15</v>
      </c>
    </row>
    <row r="14" spans="1:6" x14ac:dyDescent="0.2">
      <c r="A14" s="11"/>
      <c r="B14" s="11"/>
      <c r="C14" s="11"/>
    </row>
    <row r="15" spans="1:6" x14ac:dyDescent="0.2">
      <c r="A15" s="27" t="s">
        <v>19</v>
      </c>
      <c r="B15" s="11"/>
      <c r="C15" s="28">
        <f ca="1">(C7+C11)+(C8+C12)*INT(MAX(F21:F3526))</f>
        <v>59884.859954628279</v>
      </c>
      <c r="E15" s="29" t="s">
        <v>102</v>
      </c>
      <c r="F15" s="22">
        <v>1</v>
      </c>
    </row>
    <row r="16" spans="1:6" x14ac:dyDescent="0.2">
      <c r="A16" s="31" t="s">
        <v>5</v>
      </c>
      <c r="B16" s="11"/>
      <c r="C16" s="32">
        <f ca="1">+C8+C12</f>
        <v>1.4349949019497965</v>
      </c>
      <c r="E16" s="29" t="s">
        <v>95</v>
      </c>
      <c r="F16" s="30">
        <f ca="1">NOW()+15018.5+$C$5/24</f>
        <v>60162.839916319441</v>
      </c>
    </row>
    <row r="17" spans="1:31" ht="13.5" thickBot="1" x14ac:dyDescent="0.25">
      <c r="A17" s="29" t="s">
        <v>90</v>
      </c>
      <c r="B17" s="11"/>
      <c r="C17" s="11">
        <f>COUNT(C21:C2184)</f>
        <v>186</v>
      </c>
      <c r="E17" s="29" t="s">
        <v>103</v>
      </c>
      <c r="F17" s="30">
        <f ca="1">ROUND(2*(F16-$C$7)/$C$8,0)/2+F15</f>
        <v>12039.5</v>
      </c>
    </row>
    <row r="18" spans="1:31" ht="14.25" thickTop="1" thickBot="1" x14ac:dyDescent="0.25">
      <c r="A18" s="31" t="s">
        <v>6</v>
      </c>
      <c r="B18" s="11"/>
      <c r="C18" s="34">
        <f ca="1">+C15</f>
        <v>59884.859954628279</v>
      </c>
      <c r="D18" s="35">
        <f ca="1">+C16</f>
        <v>1.4349949019497965</v>
      </c>
      <c r="E18" s="29" t="s">
        <v>96</v>
      </c>
      <c r="F18" s="26">
        <f ca="1">ROUND(2*(F16-$C$15)/$C$16,0)/2+F15</f>
        <v>194.5</v>
      </c>
    </row>
    <row r="19" spans="1:31" ht="13.5" thickTop="1" x14ac:dyDescent="0.2">
      <c r="E19" s="29" t="s">
        <v>97</v>
      </c>
      <c r="F19" s="33">
        <f ca="1">+$C$15+$C$16*F18-15018.5-$C$5/24</f>
        <v>45145.862296390849</v>
      </c>
    </row>
    <row r="20" spans="1:31" ht="13.5" thickBot="1" x14ac:dyDescent="0.25">
      <c r="A20" s="3" t="s">
        <v>7</v>
      </c>
      <c r="B20" s="3" t="s">
        <v>8</v>
      </c>
      <c r="C20" s="3" t="s">
        <v>9</v>
      </c>
      <c r="D20" s="3" t="s">
        <v>14</v>
      </c>
      <c r="E20" s="3" t="s">
        <v>10</v>
      </c>
      <c r="F20" s="3" t="s">
        <v>11</v>
      </c>
      <c r="G20" s="3" t="s">
        <v>12</v>
      </c>
      <c r="H20" s="6" t="s">
        <v>126</v>
      </c>
      <c r="I20" s="6" t="s">
        <v>129</v>
      </c>
      <c r="J20" s="6" t="s">
        <v>123</v>
      </c>
      <c r="K20" s="6" t="s">
        <v>121</v>
      </c>
      <c r="L20" s="6" t="s">
        <v>678</v>
      </c>
      <c r="M20" s="6" t="s">
        <v>679</v>
      </c>
      <c r="N20" s="6" t="s">
        <v>680</v>
      </c>
      <c r="O20" s="6" t="s">
        <v>24</v>
      </c>
      <c r="P20" s="5" t="s">
        <v>23</v>
      </c>
      <c r="Q20" s="3" t="s">
        <v>16</v>
      </c>
    </row>
    <row r="21" spans="1:31" x14ac:dyDescent="0.2">
      <c r="A21" s="63" t="s">
        <v>137</v>
      </c>
      <c r="B21" s="65" t="s">
        <v>88</v>
      </c>
      <c r="C21" s="64">
        <v>28609.32</v>
      </c>
      <c r="D21" s="15"/>
      <c r="E21" s="44">
        <f t="shared" ref="E21:E52" si="0">+(C21-C$7)/C$8</f>
        <v>-9949.9947037884631</v>
      </c>
      <c r="F21" s="14">
        <f t="shared" ref="F21:F52" si="1">ROUND(2*E21,0)/2</f>
        <v>-9950</v>
      </c>
      <c r="G21" s="14">
        <f t="shared" ref="G21:G38" si="2">+C21-(C$7+F21*C$8)</f>
        <v>7.5999999971827492E-3</v>
      </c>
      <c r="H21" s="14">
        <f>G21</f>
        <v>7.5999999971827492E-3</v>
      </c>
      <c r="I21" s="14"/>
      <c r="J21" s="14"/>
      <c r="L21" s="14"/>
      <c r="M21" s="14"/>
      <c r="N21" s="14"/>
      <c r="O21" s="14"/>
      <c r="P21" s="14"/>
      <c r="Q21" s="16">
        <f t="shared" ref="Q21:Q52" si="3">+C21-15018.5</f>
        <v>13590.82</v>
      </c>
      <c r="R21" s="14"/>
      <c r="S21" s="14"/>
    </row>
    <row r="22" spans="1:31" x14ac:dyDescent="0.2">
      <c r="A22" s="63" t="s">
        <v>137</v>
      </c>
      <c r="B22" s="65" t="s">
        <v>88</v>
      </c>
      <c r="C22" s="64">
        <v>28629.35</v>
      </c>
      <c r="D22" s="15"/>
      <c r="E22" s="44">
        <f t="shared" si="0"/>
        <v>-9936.0363989106536</v>
      </c>
      <c r="F22" s="14">
        <f t="shared" si="1"/>
        <v>-9936</v>
      </c>
      <c r="G22" s="14">
        <f t="shared" si="2"/>
        <v>-5.2232000001822598E-2</v>
      </c>
      <c r="H22" s="14">
        <f>G22</f>
        <v>-5.2232000001822598E-2</v>
      </c>
      <c r="I22" s="14"/>
      <c r="J22" s="14"/>
      <c r="L22" s="14"/>
      <c r="M22" s="14"/>
      <c r="N22" s="14"/>
      <c r="O22" s="14"/>
      <c r="P22" s="14"/>
      <c r="Q22" s="16">
        <f t="shared" si="3"/>
        <v>13610.849999999999</v>
      </c>
      <c r="R22" s="14"/>
      <c r="S22" s="14"/>
    </row>
    <row r="23" spans="1:31" x14ac:dyDescent="0.2">
      <c r="A23" s="14" t="s">
        <v>13</v>
      </c>
      <c r="B23" s="14"/>
      <c r="C23" s="15">
        <v>42887.442999999999</v>
      </c>
      <c r="D23" s="15" t="s">
        <v>15</v>
      </c>
      <c r="E23" s="14">
        <f t="shared" si="0"/>
        <v>0</v>
      </c>
      <c r="F23" s="14">
        <f t="shared" si="1"/>
        <v>0</v>
      </c>
      <c r="G23" s="14">
        <f t="shared" si="2"/>
        <v>0</v>
      </c>
      <c r="H23" s="14"/>
      <c r="I23" s="14">
        <f t="shared" ref="I23:I54" si="4">G23</f>
        <v>0</v>
      </c>
      <c r="J23" s="14"/>
      <c r="K23" s="14"/>
      <c r="L23" s="14"/>
      <c r="M23" s="14"/>
      <c r="N23" s="14"/>
      <c r="O23" s="14"/>
      <c r="P23" s="14"/>
      <c r="Q23" s="16">
        <f t="shared" si="3"/>
        <v>27868.942999999999</v>
      </c>
      <c r="R23" s="14"/>
      <c r="S23" s="14"/>
    </row>
    <row r="24" spans="1:31" x14ac:dyDescent="0.2">
      <c r="A24" s="14" t="s">
        <v>27</v>
      </c>
      <c r="B24" s="14"/>
      <c r="C24" s="15">
        <v>42887.447</v>
      </c>
      <c r="D24" s="15"/>
      <c r="E24" s="14">
        <f t="shared" si="0"/>
        <v>2.7874797564961572E-3</v>
      </c>
      <c r="F24" s="14">
        <f t="shared" si="1"/>
        <v>0</v>
      </c>
      <c r="G24" s="14">
        <f t="shared" si="2"/>
        <v>4.0000000008149073E-3</v>
      </c>
      <c r="H24" s="14"/>
      <c r="I24" s="14">
        <f t="shared" si="4"/>
        <v>4.0000000008149073E-3</v>
      </c>
      <c r="J24" s="14"/>
      <c r="K24" s="14"/>
      <c r="L24" s="14"/>
      <c r="M24" s="14"/>
      <c r="N24" s="14"/>
      <c r="O24" s="14"/>
      <c r="P24" s="14"/>
      <c r="Q24" s="16">
        <f t="shared" si="3"/>
        <v>27868.947</v>
      </c>
      <c r="R24" s="14"/>
      <c r="S24" s="14"/>
      <c r="AA24">
        <v>13</v>
      </c>
      <c r="AC24" t="s">
        <v>26</v>
      </c>
      <c r="AE24" t="s">
        <v>28</v>
      </c>
    </row>
    <row r="25" spans="1:31" x14ac:dyDescent="0.2">
      <c r="A25" s="14" t="s">
        <v>29</v>
      </c>
      <c r="B25" s="14"/>
      <c r="C25" s="15">
        <v>42900.351999999999</v>
      </c>
      <c r="D25" s="15"/>
      <c r="E25" s="14">
        <f t="shared" si="0"/>
        <v>8.995894042319275</v>
      </c>
      <c r="F25" s="14">
        <f t="shared" si="1"/>
        <v>9</v>
      </c>
      <c r="G25" s="14">
        <f t="shared" si="2"/>
        <v>-5.8920000010402873E-3</v>
      </c>
      <c r="H25" s="14"/>
      <c r="I25" s="14">
        <f t="shared" si="4"/>
        <v>-5.8920000010402873E-3</v>
      </c>
      <c r="J25" s="14"/>
      <c r="K25" s="14"/>
      <c r="L25" s="14"/>
      <c r="M25" s="14"/>
      <c r="N25" s="14"/>
      <c r="O25" s="14"/>
      <c r="P25" s="14"/>
      <c r="Q25" s="16">
        <f t="shared" si="3"/>
        <v>27881.851999999999</v>
      </c>
      <c r="R25" s="14"/>
      <c r="S25" s="14"/>
      <c r="AA25">
        <v>7</v>
      </c>
      <c r="AC25" t="s">
        <v>26</v>
      </c>
      <c r="AE25" t="s">
        <v>28</v>
      </c>
    </row>
    <row r="26" spans="1:31" x14ac:dyDescent="0.2">
      <c r="A26" s="14" t="s">
        <v>29</v>
      </c>
      <c r="B26" s="14"/>
      <c r="C26" s="15">
        <v>42900.394</v>
      </c>
      <c r="D26" s="15"/>
      <c r="E26" s="14">
        <f t="shared" si="0"/>
        <v>9.0251625797574135</v>
      </c>
      <c r="F26" s="14">
        <f t="shared" si="1"/>
        <v>9</v>
      </c>
      <c r="G26" s="14">
        <f t="shared" si="2"/>
        <v>3.6108000000240281E-2</v>
      </c>
      <c r="H26" s="14"/>
      <c r="I26" s="14">
        <f t="shared" si="4"/>
        <v>3.6108000000240281E-2</v>
      </c>
      <c r="J26" s="14"/>
      <c r="K26" s="14"/>
      <c r="L26" s="14"/>
      <c r="M26" s="14"/>
      <c r="N26" s="14"/>
      <c r="O26" s="14"/>
      <c r="P26" s="14"/>
      <c r="Q26" s="16">
        <f t="shared" si="3"/>
        <v>27881.894</v>
      </c>
      <c r="R26" s="14"/>
      <c r="S26" s="14"/>
      <c r="AA26">
        <v>9</v>
      </c>
      <c r="AC26" t="s">
        <v>30</v>
      </c>
      <c r="AE26" t="s">
        <v>28</v>
      </c>
    </row>
    <row r="27" spans="1:31" x14ac:dyDescent="0.2">
      <c r="A27" s="63" t="s">
        <v>159</v>
      </c>
      <c r="B27" s="65" t="s">
        <v>88</v>
      </c>
      <c r="C27" s="64">
        <v>43175.877</v>
      </c>
      <c r="D27" s="15"/>
      <c r="E27" s="44">
        <f t="shared" si="0"/>
        <v>201.00098398035462</v>
      </c>
      <c r="F27" s="14">
        <f t="shared" si="1"/>
        <v>201</v>
      </c>
      <c r="G27" s="14">
        <f t="shared" si="2"/>
        <v>1.4119999977992848E-3</v>
      </c>
      <c r="H27" s="14"/>
      <c r="I27" s="14">
        <f t="shared" si="4"/>
        <v>1.4119999977992848E-3</v>
      </c>
      <c r="J27" s="14"/>
      <c r="L27" s="14"/>
      <c r="M27" s="14"/>
      <c r="N27" s="14"/>
      <c r="O27" s="14"/>
      <c r="P27" s="14"/>
      <c r="Q27" s="16">
        <f t="shared" si="3"/>
        <v>28157.377</v>
      </c>
      <c r="R27" s="14"/>
      <c r="S27" s="14"/>
    </row>
    <row r="28" spans="1:31" x14ac:dyDescent="0.2">
      <c r="A28" s="63" t="s">
        <v>159</v>
      </c>
      <c r="B28" s="65" t="s">
        <v>88</v>
      </c>
      <c r="C28" s="64">
        <v>43204.576999999997</v>
      </c>
      <c r="D28" s="15"/>
      <c r="E28" s="44">
        <f t="shared" si="0"/>
        <v>221.00115122913795</v>
      </c>
      <c r="F28" s="14">
        <f t="shared" si="1"/>
        <v>221</v>
      </c>
      <c r="G28" s="14">
        <f t="shared" si="2"/>
        <v>1.6519999990123324E-3</v>
      </c>
      <c r="H28" s="14"/>
      <c r="I28" s="14">
        <f t="shared" si="4"/>
        <v>1.6519999990123324E-3</v>
      </c>
      <c r="J28" s="14"/>
      <c r="L28" s="14"/>
      <c r="M28" s="14"/>
      <c r="N28" s="14"/>
      <c r="O28" s="14"/>
      <c r="P28" s="14"/>
      <c r="Q28" s="16">
        <f t="shared" si="3"/>
        <v>28186.076999999997</v>
      </c>
      <c r="R28" s="14"/>
      <c r="S28" s="14"/>
    </row>
    <row r="29" spans="1:31" x14ac:dyDescent="0.2">
      <c r="A29" s="14" t="s">
        <v>31</v>
      </c>
      <c r="B29" s="14"/>
      <c r="C29" s="15">
        <v>43220.35</v>
      </c>
      <c r="D29" s="15"/>
      <c r="E29" s="14">
        <f t="shared" si="0"/>
        <v>231.99288077670283</v>
      </c>
      <c r="F29" s="14">
        <f t="shared" si="1"/>
        <v>232</v>
      </c>
      <c r="G29" s="14">
        <f t="shared" si="2"/>
        <v>-1.0216000002401415E-2</v>
      </c>
      <c r="H29" s="14"/>
      <c r="I29" s="14">
        <f t="shared" si="4"/>
        <v>-1.0216000002401415E-2</v>
      </c>
      <c r="J29" s="14"/>
      <c r="K29" s="14"/>
      <c r="L29" s="14"/>
      <c r="M29" s="14"/>
      <c r="N29" s="14"/>
      <c r="O29" s="14"/>
      <c r="P29" s="14"/>
      <c r="Q29" s="16">
        <f t="shared" si="3"/>
        <v>28201.85</v>
      </c>
      <c r="R29" s="14"/>
      <c r="S29" s="14"/>
      <c r="AA29">
        <v>9</v>
      </c>
      <c r="AC29" t="s">
        <v>26</v>
      </c>
      <c r="AE29" t="s">
        <v>28</v>
      </c>
    </row>
    <row r="30" spans="1:31" x14ac:dyDescent="0.2">
      <c r="A30" s="63" t="s">
        <v>159</v>
      </c>
      <c r="B30" s="65" t="s">
        <v>88</v>
      </c>
      <c r="C30" s="64">
        <v>43244.752</v>
      </c>
      <c r="D30" s="15"/>
      <c r="E30" s="44">
        <f t="shared" si="0"/>
        <v>248.99790102774458</v>
      </c>
      <c r="F30" s="14">
        <f t="shared" si="1"/>
        <v>249</v>
      </c>
      <c r="G30" s="14">
        <f t="shared" si="2"/>
        <v>-3.0120000010356307E-3</v>
      </c>
      <c r="H30" s="14"/>
      <c r="I30" s="14">
        <f t="shared" si="4"/>
        <v>-3.0120000010356307E-3</v>
      </c>
      <c r="J30" s="14"/>
      <c r="L30" s="14"/>
      <c r="M30" s="14"/>
      <c r="N30" s="14"/>
      <c r="O30" s="14"/>
      <c r="P30" s="14"/>
      <c r="Q30" s="16">
        <f t="shared" si="3"/>
        <v>28226.252</v>
      </c>
      <c r="R30" s="14"/>
      <c r="S30" s="14"/>
    </row>
    <row r="31" spans="1:31" x14ac:dyDescent="0.2">
      <c r="A31" s="63" t="s">
        <v>159</v>
      </c>
      <c r="B31" s="65" t="s">
        <v>88</v>
      </c>
      <c r="C31" s="64">
        <v>43290.671999999999</v>
      </c>
      <c r="D31" s="15"/>
      <c r="E31" s="44">
        <f t="shared" si="0"/>
        <v>280.99816862579991</v>
      </c>
      <c r="F31" s="14">
        <f t="shared" si="1"/>
        <v>281</v>
      </c>
      <c r="G31" s="14">
        <f t="shared" si="2"/>
        <v>-2.6280000020051375E-3</v>
      </c>
      <c r="H31" s="14"/>
      <c r="I31" s="14">
        <f t="shared" si="4"/>
        <v>-2.6280000020051375E-3</v>
      </c>
      <c r="J31" s="14"/>
      <c r="L31" s="14"/>
      <c r="M31" s="14"/>
      <c r="N31" s="14"/>
      <c r="O31" s="14"/>
      <c r="P31" s="14"/>
      <c r="Q31" s="16">
        <f t="shared" si="3"/>
        <v>28272.171999999999</v>
      </c>
      <c r="R31" s="14"/>
      <c r="S31" s="14"/>
    </row>
    <row r="32" spans="1:31" x14ac:dyDescent="0.2">
      <c r="A32" s="14" t="s">
        <v>33</v>
      </c>
      <c r="B32" s="14"/>
      <c r="C32" s="15">
        <v>43412.642</v>
      </c>
      <c r="D32" s="15"/>
      <c r="E32" s="14">
        <f t="shared" si="0"/>
        <v>365.99539508344361</v>
      </c>
      <c r="F32" s="14">
        <f t="shared" si="1"/>
        <v>366</v>
      </c>
      <c r="G32" s="14">
        <f t="shared" si="2"/>
        <v>-6.6079999960493296E-3</v>
      </c>
      <c r="H32" s="14"/>
      <c r="I32" s="14">
        <f t="shared" si="4"/>
        <v>-6.6079999960493296E-3</v>
      </c>
      <c r="J32" s="14"/>
      <c r="K32" s="14"/>
      <c r="L32" s="14"/>
      <c r="M32" s="14"/>
      <c r="N32" s="14"/>
      <c r="O32" s="14"/>
      <c r="P32" s="14"/>
      <c r="Q32" s="16">
        <f t="shared" si="3"/>
        <v>28394.142</v>
      </c>
      <c r="R32" s="14"/>
      <c r="S32" s="14"/>
      <c r="AA32">
        <v>7</v>
      </c>
      <c r="AC32" t="s">
        <v>32</v>
      </c>
      <c r="AE32" t="s">
        <v>28</v>
      </c>
    </row>
    <row r="33" spans="1:31" x14ac:dyDescent="0.2">
      <c r="A33" s="63" t="s">
        <v>159</v>
      </c>
      <c r="B33" s="65" t="s">
        <v>88</v>
      </c>
      <c r="C33" s="64">
        <v>43429.86</v>
      </c>
      <c r="D33" s="15"/>
      <c r="E33" s="44">
        <f t="shared" si="0"/>
        <v>377.99410169283738</v>
      </c>
      <c r="F33" s="14">
        <f t="shared" si="1"/>
        <v>378</v>
      </c>
      <c r="G33" s="14">
        <f t="shared" si="2"/>
        <v>-8.4639999986393377E-3</v>
      </c>
      <c r="H33" s="14"/>
      <c r="I33" s="14">
        <f t="shared" si="4"/>
        <v>-8.4639999986393377E-3</v>
      </c>
      <c r="J33" s="14"/>
      <c r="L33" s="14"/>
      <c r="M33" s="14"/>
      <c r="N33" s="14"/>
      <c r="O33" s="14"/>
      <c r="P33" s="14"/>
      <c r="Q33" s="16">
        <f t="shared" si="3"/>
        <v>28411.360000000001</v>
      </c>
      <c r="R33" s="14"/>
      <c r="S33" s="14"/>
    </row>
    <row r="34" spans="1:31" x14ac:dyDescent="0.2">
      <c r="A34" s="14" t="s">
        <v>34</v>
      </c>
      <c r="B34" s="14"/>
      <c r="C34" s="15">
        <v>43481.521000000001</v>
      </c>
      <c r="D34" s="15"/>
      <c r="E34" s="14">
        <f t="shared" si="0"/>
        <v>413.99509961059005</v>
      </c>
      <c r="F34" s="14">
        <f t="shared" si="1"/>
        <v>414</v>
      </c>
      <c r="G34" s="14">
        <f t="shared" si="2"/>
        <v>-7.0320000013452955E-3</v>
      </c>
      <c r="H34" s="14"/>
      <c r="I34" s="14">
        <f t="shared" si="4"/>
        <v>-7.0320000013452955E-3</v>
      </c>
      <c r="J34" s="14"/>
      <c r="K34" s="14"/>
      <c r="L34" s="14"/>
      <c r="M34" s="14"/>
      <c r="N34" s="14"/>
      <c r="O34" s="14"/>
      <c r="P34" s="14"/>
      <c r="Q34" s="16">
        <f t="shared" si="3"/>
        <v>28463.021000000001</v>
      </c>
      <c r="R34" s="14"/>
      <c r="S34" s="14"/>
      <c r="AA34">
        <v>6</v>
      </c>
      <c r="AC34" t="s">
        <v>32</v>
      </c>
      <c r="AE34" t="s">
        <v>28</v>
      </c>
    </row>
    <row r="35" spans="1:31" x14ac:dyDescent="0.2">
      <c r="A35" s="14" t="s">
        <v>34</v>
      </c>
      <c r="B35" s="14"/>
      <c r="C35" s="15">
        <v>43510.233999999997</v>
      </c>
      <c r="D35" s="15"/>
      <c r="E35" s="14">
        <f t="shared" si="0"/>
        <v>434.00432616857944</v>
      </c>
      <c r="F35" s="14">
        <f t="shared" si="1"/>
        <v>434</v>
      </c>
      <c r="G35" s="14">
        <f t="shared" si="2"/>
        <v>6.207999998878222E-3</v>
      </c>
      <c r="H35" s="14"/>
      <c r="I35" s="14">
        <f t="shared" si="4"/>
        <v>6.207999998878222E-3</v>
      </c>
      <c r="J35" s="14"/>
      <c r="K35" s="14"/>
      <c r="L35" s="14"/>
      <c r="M35" s="14"/>
      <c r="N35" s="14"/>
      <c r="O35" s="14"/>
      <c r="P35" s="14"/>
      <c r="Q35" s="16">
        <f t="shared" si="3"/>
        <v>28491.733999999997</v>
      </c>
      <c r="R35" s="14"/>
      <c r="S35" s="14"/>
      <c r="AA35">
        <v>7</v>
      </c>
      <c r="AC35" t="s">
        <v>32</v>
      </c>
      <c r="AE35" t="s">
        <v>28</v>
      </c>
    </row>
    <row r="36" spans="1:31" x14ac:dyDescent="0.2">
      <c r="A36" s="14" t="s">
        <v>34</v>
      </c>
      <c r="B36" s="14"/>
      <c r="C36" s="15">
        <v>43553.285000000003</v>
      </c>
      <c r="D36" s="15"/>
      <c r="E36" s="14">
        <f t="shared" si="0"/>
        <v>464.00527391170118</v>
      </c>
      <c r="F36" s="14">
        <f t="shared" si="1"/>
        <v>464</v>
      </c>
      <c r="G36" s="14">
        <f t="shared" si="2"/>
        <v>7.5680000009015203E-3</v>
      </c>
      <c r="H36" s="14"/>
      <c r="I36" s="14">
        <f t="shared" si="4"/>
        <v>7.5680000009015203E-3</v>
      </c>
      <c r="J36" s="14"/>
      <c r="K36" s="14"/>
      <c r="L36" s="14"/>
      <c r="M36" s="14"/>
      <c r="N36" s="14"/>
      <c r="O36" s="14"/>
      <c r="P36" s="14"/>
      <c r="Q36" s="16">
        <f t="shared" si="3"/>
        <v>28534.785000000003</v>
      </c>
      <c r="R36" s="14"/>
      <c r="S36" s="14"/>
      <c r="AA36">
        <v>7</v>
      </c>
      <c r="AC36" t="s">
        <v>32</v>
      </c>
      <c r="AE36" t="s">
        <v>28</v>
      </c>
    </row>
    <row r="37" spans="1:31" x14ac:dyDescent="0.2">
      <c r="A37" s="63" t="s">
        <v>192</v>
      </c>
      <c r="B37" s="65" t="s">
        <v>88</v>
      </c>
      <c r="C37" s="64">
        <v>43570.508000000002</v>
      </c>
      <c r="D37" s="15"/>
      <c r="E37" s="44">
        <f t="shared" si="0"/>
        <v>476.007464870788</v>
      </c>
      <c r="F37" s="14">
        <f t="shared" si="1"/>
        <v>476</v>
      </c>
      <c r="G37" s="14">
        <f t="shared" si="2"/>
        <v>1.0712000002968125E-2</v>
      </c>
      <c r="H37" s="14"/>
      <c r="I37" s="14">
        <f t="shared" si="4"/>
        <v>1.0712000002968125E-2</v>
      </c>
      <c r="J37" s="14"/>
      <c r="L37" s="14"/>
      <c r="M37" s="14"/>
      <c r="N37" s="14"/>
      <c r="O37" s="14"/>
      <c r="P37" s="14"/>
      <c r="Q37" s="16">
        <f t="shared" si="3"/>
        <v>28552.008000000002</v>
      </c>
      <c r="R37" s="14"/>
      <c r="S37" s="14"/>
    </row>
    <row r="38" spans="1:31" x14ac:dyDescent="0.2">
      <c r="A38" s="14" t="s">
        <v>36</v>
      </c>
      <c r="B38" s="14"/>
      <c r="C38" s="15">
        <v>43577.671999999999</v>
      </c>
      <c r="D38" s="15"/>
      <c r="E38" s="14">
        <f t="shared" si="0"/>
        <v>480.99984111365347</v>
      </c>
      <c r="F38" s="14">
        <f t="shared" si="1"/>
        <v>481</v>
      </c>
      <c r="G38" s="14">
        <f t="shared" si="2"/>
        <v>-2.2799999715061858E-4</v>
      </c>
      <c r="H38" s="14"/>
      <c r="I38" s="14">
        <f t="shared" si="4"/>
        <v>-2.2799999715061858E-4</v>
      </c>
      <c r="J38" s="14"/>
      <c r="K38" s="14"/>
      <c r="L38" s="14"/>
      <c r="M38" s="14"/>
      <c r="N38" s="14"/>
      <c r="O38" s="14"/>
      <c r="P38" s="14"/>
      <c r="Q38" s="16">
        <f t="shared" si="3"/>
        <v>28559.171999999999</v>
      </c>
      <c r="R38" s="14"/>
      <c r="S38" s="14"/>
      <c r="AA38">
        <v>19</v>
      </c>
      <c r="AC38" t="s">
        <v>35</v>
      </c>
      <c r="AE38" t="s">
        <v>37</v>
      </c>
    </row>
    <row r="39" spans="1:31" x14ac:dyDescent="0.2">
      <c r="A39" s="14" t="s">
        <v>38</v>
      </c>
      <c r="B39" s="17" t="s">
        <v>82</v>
      </c>
      <c r="C39" s="15">
        <v>43578.508000000002</v>
      </c>
      <c r="D39" s="15"/>
      <c r="E39" s="14">
        <f t="shared" si="0"/>
        <v>481.58242438264455</v>
      </c>
      <c r="F39" s="14">
        <f t="shared" si="1"/>
        <v>481.5</v>
      </c>
      <c r="G39" s="14"/>
      <c r="H39" s="14"/>
      <c r="I39" s="14">
        <f t="shared" si="4"/>
        <v>0</v>
      </c>
      <c r="J39" s="18"/>
      <c r="K39" s="14"/>
      <c r="L39" s="14"/>
      <c r="M39" s="14"/>
      <c r="N39" s="14"/>
      <c r="O39" s="14"/>
      <c r="P39" s="14"/>
      <c r="Q39" s="16">
        <f t="shared" si="3"/>
        <v>28560.008000000002</v>
      </c>
      <c r="R39" s="14"/>
      <c r="S39" s="14"/>
      <c r="AA39">
        <v>6</v>
      </c>
      <c r="AC39" t="s">
        <v>32</v>
      </c>
      <c r="AE39" t="s">
        <v>28</v>
      </c>
    </row>
    <row r="40" spans="1:31" x14ac:dyDescent="0.2">
      <c r="A40" s="14" t="s">
        <v>36</v>
      </c>
      <c r="B40" s="14"/>
      <c r="C40" s="15">
        <v>43610.671999999999</v>
      </c>
      <c r="D40" s="15"/>
      <c r="E40" s="14">
        <f t="shared" si="0"/>
        <v>503.99654910006171</v>
      </c>
      <c r="F40" s="14">
        <f t="shared" si="1"/>
        <v>504</v>
      </c>
      <c r="G40" s="14">
        <f t="shared" ref="G40:G71" si="5">+C40-(C$7+F40*C$8)</f>
        <v>-4.9520000029588118E-3</v>
      </c>
      <c r="H40" s="14"/>
      <c r="I40" s="14">
        <f t="shared" si="4"/>
        <v>-4.9520000029588118E-3</v>
      </c>
      <c r="J40" s="14"/>
      <c r="K40" s="14"/>
      <c r="L40" s="14"/>
      <c r="M40" s="14"/>
      <c r="N40" s="14"/>
      <c r="O40" s="14"/>
      <c r="P40" s="14"/>
      <c r="Q40" s="16">
        <f t="shared" si="3"/>
        <v>28592.171999999999</v>
      </c>
      <c r="R40" s="14"/>
      <c r="S40" s="14"/>
      <c r="AA40">
        <v>15</v>
      </c>
      <c r="AC40" t="s">
        <v>35</v>
      </c>
      <c r="AE40" t="s">
        <v>37</v>
      </c>
    </row>
    <row r="41" spans="1:31" x14ac:dyDescent="0.2">
      <c r="A41" s="14" t="s">
        <v>39</v>
      </c>
      <c r="B41" s="14"/>
      <c r="C41" s="15">
        <v>43920.620999999999</v>
      </c>
      <c r="D41" s="15"/>
      <c r="E41" s="14">
        <f t="shared" si="0"/>
        <v>719.99068981761513</v>
      </c>
      <c r="F41" s="14">
        <f t="shared" si="1"/>
        <v>720</v>
      </c>
      <c r="G41" s="14">
        <f t="shared" si="5"/>
        <v>-1.3359999997192062E-2</v>
      </c>
      <c r="H41" s="14"/>
      <c r="I41" s="14">
        <f t="shared" si="4"/>
        <v>-1.3359999997192062E-2</v>
      </c>
      <c r="J41" s="14"/>
      <c r="K41" s="14"/>
      <c r="L41" s="14"/>
      <c r="M41" s="14"/>
      <c r="N41" s="14"/>
      <c r="O41" s="14"/>
      <c r="P41" s="14"/>
      <c r="Q41" s="16">
        <f t="shared" si="3"/>
        <v>28902.120999999999</v>
      </c>
      <c r="R41" s="14"/>
      <c r="S41" s="14"/>
      <c r="AA41">
        <v>6</v>
      </c>
      <c r="AC41" t="s">
        <v>32</v>
      </c>
      <c r="AE41" t="s">
        <v>28</v>
      </c>
    </row>
    <row r="42" spans="1:31" x14ac:dyDescent="0.2">
      <c r="A42" s="14" t="s">
        <v>39</v>
      </c>
      <c r="B42" s="14"/>
      <c r="C42" s="15">
        <v>43926.391000000003</v>
      </c>
      <c r="D42" s="15"/>
      <c r="E42" s="14">
        <f t="shared" si="0"/>
        <v>724.01162936554454</v>
      </c>
      <c r="F42" s="14">
        <f t="shared" si="1"/>
        <v>724</v>
      </c>
      <c r="G42" s="14">
        <f t="shared" si="5"/>
        <v>1.6688000003341585E-2</v>
      </c>
      <c r="H42" s="14"/>
      <c r="I42" s="14">
        <f t="shared" si="4"/>
        <v>1.6688000003341585E-2</v>
      </c>
      <c r="J42" s="14"/>
      <c r="K42" s="14"/>
      <c r="L42" s="14"/>
      <c r="M42" s="14"/>
      <c r="N42" s="14"/>
      <c r="O42" s="14"/>
      <c r="P42" s="14"/>
      <c r="Q42" s="16">
        <f t="shared" si="3"/>
        <v>28907.891000000003</v>
      </c>
      <c r="R42" s="14"/>
      <c r="S42" s="14"/>
      <c r="AA42">
        <v>8</v>
      </c>
      <c r="AC42" t="s">
        <v>32</v>
      </c>
      <c r="AE42" t="s">
        <v>28</v>
      </c>
    </row>
    <row r="43" spans="1:31" x14ac:dyDescent="0.2">
      <c r="A43" s="14" t="s">
        <v>36</v>
      </c>
      <c r="B43" s="14"/>
      <c r="C43" s="15">
        <v>43986.646000000001</v>
      </c>
      <c r="D43" s="15"/>
      <c r="E43" s="14">
        <f t="shared" si="0"/>
        <v>766.00152753890723</v>
      </c>
      <c r="F43" s="14">
        <f t="shared" si="1"/>
        <v>766</v>
      </c>
      <c r="G43" s="14">
        <f t="shared" si="5"/>
        <v>2.1919999999227002E-3</v>
      </c>
      <c r="H43" s="14"/>
      <c r="I43" s="14">
        <f t="shared" si="4"/>
        <v>2.1919999999227002E-3</v>
      </c>
      <c r="J43" s="14"/>
      <c r="K43" s="14"/>
      <c r="L43" s="14"/>
      <c r="M43" s="14"/>
      <c r="N43" s="14"/>
      <c r="O43" s="14"/>
      <c r="P43" s="14"/>
      <c r="Q43" s="16">
        <f t="shared" si="3"/>
        <v>28968.146000000001</v>
      </c>
      <c r="R43" s="14"/>
      <c r="S43" s="14"/>
      <c r="AA43">
        <v>14</v>
      </c>
      <c r="AC43" t="s">
        <v>35</v>
      </c>
      <c r="AE43" t="s">
        <v>37</v>
      </c>
    </row>
    <row r="44" spans="1:31" x14ac:dyDescent="0.2">
      <c r="A44" s="14" t="s">
        <v>36</v>
      </c>
      <c r="B44" s="14"/>
      <c r="C44" s="15">
        <v>44006.724000000002</v>
      </c>
      <c r="D44" s="15"/>
      <c r="E44" s="14">
        <f t="shared" si="0"/>
        <v>779.99328217379013</v>
      </c>
      <c r="F44" s="14">
        <f t="shared" si="1"/>
        <v>780</v>
      </c>
      <c r="G44" s="14">
        <f t="shared" si="5"/>
        <v>-9.6399999965797178E-3</v>
      </c>
      <c r="H44" s="14"/>
      <c r="I44" s="14">
        <f t="shared" si="4"/>
        <v>-9.6399999965797178E-3</v>
      </c>
      <c r="J44" s="14"/>
      <c r="K44" s="14"/>
      <c r="L44" s="14"/>
      <c r="M44" s="14"/>
      <c r="N44" s="14"/>
      <c r="O44" s="14"/>
      <c r="P44" s="14"/>
      <c r="Q44" s="16">
        <f t="shared" si="3"/>
        <v>28988.224000000002</v>
      </c>
      <c r="R44" s="14"/>
      <c r="S44" s="14"/>
      <c r="AA44">
        <v>15</v>
      </c>
      <c r="AC44" t="s">
        <v>40</v>
      </c>
      <c r="AE44" t="s">
        <v>37</v>
      </c>
    </row>
    <row r="45" spans="1:31" x14ac:dyDescent="0.2">
      <c r="A45" s="14" t="s">
        <v>36</v>
      </c>
      <c r="B45" s="14"/>
      <c r="C45" s="15">
        <v>44006.726999999999</v>
      </c>
      <c r="D45" s="15"/>
      <c r="E45" s="14">
        <f t="shared" si="0"/>
        <v>779.99537278360492</v>
      </c>
      <c r="F45" s="14">
        <f t="shared" si="1"/>
        <v>780</v>
      </c>
      <c r="G45" s="14">
        <f t="shared" si="5"/>
        <v>-6.6399999996065162E-3</v>
      </c>
      <c r="H45" s="14"/>
      <c r="I45" s="14">
        <f t="shared" si="4"/>
        <v>-6.6399999996065162E-3</v>
      </c>
      <c r="J45" s="14"/>
      <c r="K45" s="14"/>
      <c r="L45" s="14"/>
      <c r="M45" s="14"/>
      <c r="N45" s="14"/>
      <c r="O45" s="14"/>
      <c r="P45" s="14"/>
      <c r="Q45" s="16">
        <f t="shared" si="3"/>
        <v>28988.226999999999</v>
      </c>
      <c r="R45" s="14"/>
      <c r="S45" s="14"/>
      <c r="AA45">
        <v>17</v>
      </c>
      <c r="AC45" t="s">
        <v>35</v>
      </c>
      <c r="AE45" t="s">
        <v>37</v>
      </c>
    </row>
    <row r="46" spans="1:31" x14ac:dyDescent="0.2">
      <c r="A46" s="14" t="s">
        <v>36</v>
      </c>
      <c r="B46" s="14"/>
      <c r="C46" s="15">
        <v>44006.731</v>
      </c>
      <c r="D46" s="15"/>
      <c r="E46" s="14">
        <f t="shared" si="0"/>
        <v>779.99816026336146</v>
      </c>
      <c r="F46" s="14">
        <f t="shared" si="1"/>
        <v>780</v>
      </c>
      <c r="G46" s="14">
        <f t="shared" si="5"/>
        <v>-2.639999998791609E-3</v>
      </c>
      <c r="H46" s="14"/>
      <c r="I46" s="14">
        <f t="shared" si="4"/>
        <v>-2.639999998791609E-3</v>
      </c>
      <c r="J46" s="14"/>
      <c r="K46" s="14"/>
      <c r="L46" s="14"/>
      <c r="M46" s="14"/>
      <c r="N46" s="14"/>
      <c r="O46" s="14"/>
      <c r="P46" s="14"/>
      <c r="Q46" s="16">
        <f t="shared" si="3"/>
        <v>28988.231</v>
      </c>
      <c r="R46" s="14"/>
      <c r="S46" s="14"/>
      <c r="AA46">
        <v>10</v>
      </c>
      <c r="AC46" t="s">
        <v>41</v>
      </c>
      <c r="AE46" t="s">
        <v>37</v>
      </c>
    </row>
    <row r="47" spans="1:31" x14ac:dyDescent="0.2">
      <c r="A47" s="14" t="s">
        <v>36</v>
      </c>
      <c r="B47" s="14"/>
      <c r="C47" s="15">
        <v>44191.843000000001</v>
      </c>
      <c r="D47" s="15"/>
      <c r="E47" s="14">
        <f t="shared" si="0"/>
        <v>908.99714840821071</v>
      </c>
      <c r="F47" s="14">
        <f t="shared" si="1"/>
        <v>909</v>
      </c>
      <c r="G47" s="14">
        <f t="shared" si="5"/>
        <v>-4.0919999955804087E-3</v>
      </c>
      <c r="H47" s="14"/>
      <c r="I47" s="14">
        <f t="shared" si="4"/>
        <v>-4.0919999955804087E-3</v>
      </c>
      <c r="J47" s="14"/>
      <c r="K47" s="14"/>
      <c r="L47" s="14"/>
      <c r="M47" s="14"/>
      <c r="N47" s="14"/>
      <c r="O47" s="14"/>
      <c r="P47" s="14"/>
      <c r="Q47" s="16">
        <f t="shared" si="3"/>
        <v>29173.343000000001</v>
      </c>
      <c r="R47" s="14"/>
      <c r="S47" s="14"/>
      <c r="AA47">
        <v>22</v>
      </c>
      <c r="AC47" t="s">
        <v>35</v>
      </c>
      <c r="AE47" t="s">
        <v>37</v>
      </c>
    </row>
    <row r="48" spans="1:31" x14ac:dyDescent="0.2">
      <c r="A48" s="14" t="s">
        <v>42</v>
      </c>
      <c r="B48" s="14"/>
      <c r="C48" s="15">
        <v>44209.423000000003</v>
      </c>
      <c r="D48" s="15"/>
      <c r="E48" s="14">
        <f t="shared" si="0"/>
        <v>921.24812193551668</v>
      </c>
      <c r="F48" s="14">
        <f t="shared" si="1"/>
        <v>921</v>
      </c>
      <c r="G48" s="14">
        <f t="shared" si="5"/>
        <v>0.35605200000281911</v>
      </c>
      <c r="H48" s="14"/>
      <c r="I48" s="14">
        <f t="shared" si="4"/>
        <v>0.35605200000281911</v>
      </c>
      <c r="J48" s="14"/>
      <c r="K48" s="14"/>
      <c r="L48" s="14"/>
      <c r="M48" s="14"/>
      <c r="N48" s="14"/>
      <c r="O48" s="14"/>
      <c r="P48" s="14"/>
      <c r="Q48" s="16">
        <f t="shared" si="3"/>
        <v>29190.923000000003</v>
      </c>
      <c r="R48" s="14"/>
      <c r="S48" s="14"/>
      <c r="AA48">
        <v>6</v>
      </c>
      <c r="AC48" t="s">
        <v>32</v>
      </c>
      <c r="AE48" t="s">
        <v>28</v>
      </c>
    </row>
    <row r="49" spans="1:31" x14ac:dyDescent="0.2">
      <c r="A49" s="14" t="s">
        <v>36</v>
      </c>
      <c r="B49" s="14"/>
      <c r="C49" s="15">
        <v>44237.767</v>
      </c>
      <c r="D49" s="15"/>
      <c r="E49" s="14">
        <f t="shared" si="0"/>
        <v>941.00020348602254</v>
      </c>
      <c r="F49" s="14">
        <f t="shared" si="1"/>
        <v>941</v>
      </c>
      <c r="G49" s="14">
        <f t="shared" si="5"/>
        <v>2.9200000426499173E-4</v>
      </c>
      <c r="H49" s="14"/>
      <c r="I49" s="14">
        <f t="shared" si="4"/>
        <v>2.9200000426499173E-4</v>
      </c>
      <c r="J49" s="14"/>
      <c r="K49" s="14"/>
      <c r="L49" s="14"/>
      <c r="M49" s="14"/>
      <c r="N49" s="14"/>
      <c r="O49" s="14"/>
      <c r="P49" s="14"/>
      <c r="Q49" s="16">
        <f t="shared" si="3"/>
        <v>29219.267</v>
      </c>
      <c r="R49" s="14"/>
      <c r="S49" s="14"/>
      <c r="AA49">
        <v>13</v>
      </c>
      <c r="AC49" t="s">
        <v>40</v>
      </c>
      <c r="AE49" t="s">
        <v>37</v>
      </c>
    </row>
    <row r="50" spans="1:31" x14ac:dyDescent="0.2">
      <c r="A50" s="63" t="s">
        <v>224</v>
      </c>
      <c r="B50" s="65" t="s">
        <v>88</v>
      </c>
      <c r="C50" s="64">
        <v>44289.423000000003</v>
      </c>
      <c r="D50" s="15"/>
      <c r="E50" s="44">
        <f t="shared" si="0"/>
        <v>976.99771705408216</v>
      </c>
      <c r="F50" s="14">
        <f t="shared" si="1"/>
        <v>977</v>
      </c>
      <c r="G50" s="14">
        <f t="shared" si="5"/>
        <v>-3.2759999958216213E-3</v>
      </c>
      <c r="H50" s="14"/>
      <c r="I50" s="14">
        <f t="shared" si="4"/>
        <v>-3.2759999958216213E-3</v>
      </c>
      <c r="J50" s="14"/>
      <c r="L50" s="14"/>
      <c r="M50" s="14"/>
      <c r="N50" s="14"/>
      <c r="O50" s="14"/>
      <c r="P50" s="14"/>
      <c r="Q50" s="16">
        <f t="shared" si="3"/>
        <v>29270.923000000003</v>
      </c>
      <c r="R50" s="14"/>
      <c r="S50" s="14"/>
    </row>
    <row r="51" spans="1:31" x14ac:dyDescent="0.2">
      <c r="A51" s="14" t="s">
        <v>43</v>
      </c>
      <c r="B51" s="14"/>
      <c r="C51" s="15">
        <v>44342.51</v>
      </c>
      <c r="D51" s="15"/>
      <c r="E51" s="14">
        <f t="shared" si="0"/>
        <v>1013.992451504823</v>
      </c>
      <c r="F51" s="14">
        <f t="shared" si="1"/>
        <v>1014</v>
      </c>
      <c r="G51" s="14">
        <f t="shared" si="5"/>
        <v>-1.083199999993667E-2</v>
      </c>
      <c r="H51" s="14"/>
      <c r="I51" s="14">
        <f t="shared" si="4"/>
        <v>-1.083199999993667E-2</v>
      </c>
      <c r="J51" s="14"/>
      <c r="K51" s="14"/>
      <c r="L51" s="14"/>
      <c r="M51" s="14"/>
      <c r="N51" s="14"/>
      <c r="O51" s="14"/>
      <c r="P51" s="14"/>
      <c r="Q51" s="16">
        <f t="shared" si="3"/>
        <v>29324.010000000002</v>
      </c>
      <c r="R51" s="14"/>
      <c r="S51" s="14"/>
      <c r="AA51">
        <v>8</v>
      </c>
      <c r="AC51" t="s">
        <v>32</v>
      </c>
      <c r="AE51" t="s">
        <v>28</v>
      </c>
    </row>
    <row r="52" spans="1:31" x14ac:dyDescent="0.2">
      <c r="A52" s="14" t="s">
        <v>43</v>
      </c>
      <c r="B52" s="14"/>
      <c r="C52" s="15">
        <v>44345.394</v>
      </c>
      <c r="D52" s="15"/>
      <c r="E52" s="14">
        <f t="shared" si="0"/>
        <v>1016.0022244088459</v>
      </c>
      <c r="F52" s="14">
        <f t="shared" si="1"/>
        <v>1016</v>
      </c>
      <c r="G52" s="14">
        <f t="shared" si="5"/>
        <v>3.1920000037644058E-3</v>
      </c>
      <c r="H52" s="14"/>
      <c r="I52" s="14">
        <f t="shared" si="4"/>
        <v>3.1920000037644058E-3</v>
      </c>
      <c r="J52" s="14"/>
      <c r="K52" s="14"/>
      <c r="L52" s="14"/>
      <c r="M52" s="14"/>
      <c r="N52" s="14"/>
      <c r="O52" s="14"/>
      <c r="P52" s="14"/>
      <c r="Q52" s="16">
        <f t="shared" si="3"/>
        <v>29326.894</v>
      </c>
      <c r="R52" s="14"/>
      <c r="S52" s="14"/>
      <c r="AA52">
        <v>5</v>
      </c>
      <c r="AC52" t="s">
        <v>32</v>
      </c>
      <c r="AE52" t="s">
        <v>28</v>
      </c>
    </row>
    <row r="53" spans="1:31" x14ac:dyDescent="0.2">
      <c r="A53" s="14" t="s">
        <v>36</v>
      </c>
      <c r="B53" s="14"/>
      <c r="C53" s="15">
        <v>44593.648000000001</v>
      </c>
      <c r="D53" s="15"/>
      <c r="E53" s="14">
        <f t="shared" ref="E53:E84" si="6">+(C53-C$7)/C$8</f>
        <v>1189.0029742409008</v>
      </c>
      <c r="F53" s="14">
        <f t="shared" ref="F53:F84" si="7">ROUND(2*E53,0)/2</f>
        <v>1189</v>
      </c>
      <c r="G53" s="14">
        <f t="shared" si="5"/>
        <v>4.2680000042309985E-3</v>
      </c>
      <c r="H53" s="14"/>
      <c r="I53" s="14">
        <f t="shared" si="4"/>
        <v>4.2680000042309985E-3</v>
      </c>
      <c r="J53" s="14"/>
      <c r="K53" s="14"/>
      <c r="L53" s="14"/>
      <c r="M53" s="14"/>
      <c r="N53" s="14"/>
      <c r="O53" s="14"/>
      <c r="P53" s="14"/>
      <c r="Q53" s="16">
        <f t="shared" ref="Q53:Q84" si="8">+C53-15018.5</f>
        <v>29575.148000000001</v>
      </c>
      <c r="R53" s="14"/>
      <c r="S53" s="14"/>
      <c r="AA53">
        <v>15</v>
      </c>
      <c r="AC53" t="s">
        <v>35</v>
      </c>
      <c r="AE53" t="s">
        <v>37</v>
      </c>
    </row>
    <row r="54" spans="1:31" x14ac:dyDescent="0.2">
      <c r="A54" s="63" t="s">
        <v>234</v>
      </c>
      <c r="B54" s="65" t="s">
        <v>88</v>
      </c>
      <c r="C54" s="64">
        <v>44636.690999999999</v>
      </c>
      <c r="D54" s="15"/>
      <c r="E54" s="44">
        <f t="shared" si="6"/>
        <v>1218.9983470245045</v>
      </c>
      <c r="F54" s="14">
        <f t="shared" si="7"/>
        <v>1219</v>
      </c>
      <c r="G54" s="14">
        <f t="shared" si="5"/>
        <v>-2.3720000026514754E-3</v>
      </c>
      <c r="H54" s="14"/>
      <c r="I54" s="14">
        <f t="shared" si="4"/>
        <v>-2.3720000026514754E-3</v>
      </c>
      <c r="J54" s="14"/>
      <c r="L54" s="14"/>
      <c r="M54" s="14"/>
      <c r="N54" s="14"/>
      <c r="O54" s="14"/>
      <c r="P54" s="14"/>
      <c r="Q54" s="16">
        <f t="shared" si="8"/>
        <v>29618.190999999999</v>
      </c>
      <c r="R54" s="14"/>
      <c r="S54" s="14"/>
    </row>
    <row r="55" spans="1:31" x14ac:dyDescent="0.2">
      <c r="A55" s="14" t="s">
        <v>45</v>
      </c>
      <c r="B55" s="14"/>
      <c r="C55" s="15">
        <v>44645.307999999997</v>
      </c>
      <c r="D55" s="15"/>
      <c r="E55" s="14">
        <f t="shared" si="6"/>
        <v>1225.0032752887118</v>
      </c>
      <c r="F55" s="14">
        <f t="shared" si="7"/>
        <v>1225</v>
      </c>
      <c r="G55" s="14">
        <f t="shared" si="5"/>
        <v>4.6999999976833351E-3</v>
      </c>
      <c r="H55" s="14"/>
      <c r="I55" s="14">
        <f t="shared" ref="I55:I86" si="9">G55</f>
        <v>4.6999999976833351E-3</v>
      </c>
      <c r="J55" s="14"/>
      <c r="K55" s="14"/>
      <c r="L55" s="14"/>
      <c r="M55" s="14"/>
      <c r="N55" s="14"/>
      <c r="O55" s="14"/>
      <c r="P55" s="14"/>
      <c r="Q55" s="16">
        <f t="shared" si="8"/>
        <v>29626.807999999997</v>
      </c>
      <c r="R55" s="14"/>
      <c r="S55" s="14"/>
      <c r="AA55">
        <v>6</v>
      </c>
      <c r="AC55" t="s">
        <v>44</v>
      </c>
      <c r="AE55" t="s">
        <v>28</v>
      </c>
    </row>
    <row r="56" spans="1:31" x14ac:dyDescent="0.2">
      <c r="A56" s="63" t="s">
        <v>242</v>
      </c>
      <c r="B56" s="65" t="s">
        <v>88</v>
      </c>
      <c r="C56" s="64">
        <v>44678.305999999997</v>
      </c>
      <c r="D56" s="15"/>
      <c r="E56" s="44">
        <f t="shared" si="6"/>
        <v>1247.9985895352418</v>
      </c>
      <c r="F56" s="14">
        <f t="shared" si="7"/>
        <v>1248</v>
      </c>
      <c r="G56" s="14">
        <f t="shared" si="5"/>
        <v>-2.0240000012563542E-3</v>
      </c>
      <c r="H56" s="14"/>
      <c r="I56" s="14">
        <f t="shared" si="9"/>
        <v>-2.0240000012563542E-3</v>
      </c>
      <c r="J56" s="14"/>
      <c r="L56" s="14"/>
      <c r="M56" s="14"/>
      <c r="N56" s="14"/>
      <c r="O56" s="14"/>
      <c r="P56" s="14"/>
      <c r="Q56" s="16">
        <f t="shared" si="8"/>
        <v>29659.805999999997</v>
      </c>
      <c r="R56" s="14"/>
      <c r="S56" s="14"/>
    </row>
    <row r="57" spans="1:31" x14ac:dyDescent="0.2">
      <c r="A57" s="14" t="s">
        <v>46</v>
      </c>
      <c r="B57" s="14"/>
      <c r="C57" s="15">
        <v>44678.385999999999</v>
      </c>
      <c r="D57" s="15"/>
      <c r="E57" s="14">
        <f t="shared" si="6"/>
        <v>1248.0543391303615</v>
      </c>
      <c r="F57" s="14">
        <f t="shared" si="7"/>
        <v>1248</v>
      </c>
      <c r="G57" s="14">
        <f t="shared" si="5"/>
        <v>7.7976000000489876E-2</v>
      </c>
      <c r="H57" s="14"/>
      <c r="I57" s="14">
        <f t="shared" si="9"/>
        <v>7.7976000000489876E-2</v>
      </c>
      <c r="J57" s="14"/>
      <c r="K57" s="14"/>
      <c r="L57" s="14"/>
      <c r="M57" s="14"/>
      <c r="N57" s="14"/>
      <c r="O57" s="14"/>
      <c r="P57" s="14"/>
      <c r="Q57" s="16">
        <f t="shared" si="8"/>
        <v>29659.885999999999</v>
      </c>
      <c r="R57" s="14"/>
      <c r="S57" s="14"/>
      <c r="AA57">
        <v>8</v>
      </c>
      <c r="AC57" t="s">
        <v>44</v>
      </c>
      <c r="AE57" t="s">
        <v>28</v>
      </c>
    </row>
    <row r="58" spans="1:31" x14ac:dyDescent="0.2">
      <c r="A58" s="14" t="s">
        <v>48</v>
      </c>
      <c r="B58" s="14"/>
      <c r="C58" s="15">
        <v>44695.514000000003</v>
      </c>
      <c r="D58" s="15"/>
      <c r="E58" s="14">
        <f t="shared" si="6"/>
        <v>1259.9903274452495</v>
      </c>
      <c r="F58" s="14">
        <f t="shared" si="7"/>
        <v>1260</v>
      </c>
      <c r="G58" s="14">
        <f t="shared" si="5"/>
        <v>-1.3879999998607673E-2</v>
      </c>
      <c r="H58" s="14"/>
      <c r="I58" s="14">
        <f t="shared" si="9"/>
        <v>-1.3879999998607673E-2</v>
      </c>
      <c r="J58" s="14"/>
      <c r="K58" s="14"/>
      <c r="L58" s="14"/>
      <c r="M58" s="14"/>
      <c r="N58" s="14"/>
      <c r="O58" s="14"/>
      <c r="P58" s="14"/>
      <c r="Q58" s="16">
        <f t="shared" si="8"/>
        <v>29677.014000000003</v>
      </c>
      <c r="R58" s="14"/>
      <c r="S58" s="14"/>
      <c r="AA58">
        <v>10</v>
      </c>
      <c r="AC58" t="s">
        <v>47</v>
      </c>
      <c r="AE58" t="s">
        <v>28</v>
      </c>
    </row>
    <row r="59" spans="1:31" x14ac:dyDescent="0.2">
      <c r="A59" s="14" t="s">
        <v>48</v>
      </c>
      <c r="B59" s="14"/>
      <c r="C59" s="15">
        <v>44695.525000000001</v>
      </c>
      <c r="D59" s="15"/>
      <c r="E59" s="14">
        <f t="shared" si="6"/>
        <v>1259.9979930145773</v>
      </c>
      <c r="F59" s="14">
        <f t="shared" si="7"/>
        <v>1260</v>
      </c>
      <c r="G59" s="14">
        <f t="shared" si="5"/>
        <v>-2.8800000000046566E-3</v>
      </c>
      <c r="H59" s="14"/>
      <c r="I59" s="14">
        <f t="shared" si="9"/>
        <v>-2.8800000000046566E-3</v>
      </c>
      <c r="J59" s="14"/>
      <c r="K59" s="14"/>
      <c r="L59" s="14"/>
      <c r="M59" s="14"/>
      <c r="N59" s="14"/>
      <c r="O59" s="14"/>
      <c r="P59" s="14"/>
      <c r="Q59" s="16">
        <f t="shared" si="8"/>
        <v>29677.025000000001</v>
      </c>
      <c r="R59" s="14"/>
      <c r="S59" s="14"/>
      <c r="AA59">
        <v>10</v>
      </c>
      <c r="AC59" t="s">
        <v>49</v>
      </c>
      <c r="AE59" t="s">
        <v>28</v>
      </c>
    </row>
    <row r="60" spans="1:31" x14ac:dyDescent="0.2">
      <c r="A60" s="14" t="s">
        <v>46</v>
      </c>
      <c r="B60" s="14"/>
      <c r="C60" s="15">
        <v>44883.512000000002</v>
      </c>
      <c r="D60" s="15"/>
      <c r="E60" s="14">
        <f t="shared" si="6"/>
        <v>1391.0004822339999</v>
      </c>
      <c r="F60" s="14">
        <f t="shared" si="7"/>
        <v>1391</v>
      </c>
      <c r="G60" s="14">
        <f t="shared" si="5"/>
        <v>6.9200000143609941E-4</v>
      </c>
      <c r="H60" s="14"/>
      <c r="I60" s="14">
        <f t="shared" si="9"/>
        <v>6.9200000143609941E-4</v>
      </c>
      <c r="J60" s="14"/>
      <c r="K60" s="14"/>
      <c r="L60" s="14"/>
      <c r="M60" s="14"/>
      <c r="N60" s="14"/>
      <c r="O60" s="14"/>
      <c r="P60" s="14"/>
      <c r="Q60" s="16">
        <f t="shared" si="8"/>
        <v>29865.012000000002</v>
      </c>
      <c r="R60" s="14"/>
      <c r="S60" s="14"/>
      <c r="AA60">
        <v>7</v>
      </c>
      <c r="AC60" t="s">
        <v>32</v>
      </c>
      <c r="AE60" t="s">
        <v>28</v>
      </c>
    </row>
    <row r="61" spans="1:31" x14ac:dyDescent="0.2">
      <c r="A61" s="14" t="s">
        <v>50</v>
      </c>
      <c r="B61" s="14"/>
      <c r="C61" s="15">
        <v>44965.317999999999</v>
      </c>
      <c r="D61" s="15"/>
      <c r="E61" s="14">
        <f t="shared" si="6"/>
        <v>1448.0086244623649</v>
      </c>
      <c r="F61" s="14">
        <f t="shared" si="7"/>
        <v>1448</v>
      </c>
      <c r="G61" s="14">
        <f t="shared" si="5"/>
        <v>1.2375999998766929E-2</v>
      </c>
      <c r="H61" s="14"/>
      <c r="I61" s="14">
        <f t="shared" si="9"/>
        <v>1.2375999998766929E-2</v>
      </c>
      <c r="J61" s="14"/>
      <c r="K61" s="14"/>
      <c r="L61" s="14"/>
      <c r="M61" s="14"/>
      <c r="N61" s="14"/>
      <c r="O61" s="14"/>
      <c r="P61" s="14"/>
      <c r="Q61" s="16">
        <f t="shared" si="8"/>
        <v>29946.817999999999</v>
      </c>
      <c r="R61" s="14"/>
      <c r="S61" s="14"/>
      <c r="AA61">
        <v>6</v>
      </c>
      <c r="AC61" t="s">
        <v>32</v>
      </c>
      <c r="AE61" t="s">
        <v>28</v>
      </c>
    </row>
    <row r="62" spans="1:31" x14ac:dyDescent="0.2">
      <c r="A62" s="14" t="s">
        <v>51</v>
      </c>
      <c r="B62" s="14"/>
      <c r="C62" s="15">
        <v>45018.41</v>
      </c>
      <c r="D62" s="15"/>
      <c r="E62" s="14">
        <f t="shared" si="6"/>
        <v>1485.0068432628038</v>
      </c>
      <c r="F62" s="14">
        <f t="shared" si="7"/>
        <v>1485</v>
      </c>
      <c r="G62" s="14">
        <f t="shared" si="5"/>
        <v>9.8200000065844506E-3</v>
      </c>
      <c r="H62" s="14"/>
      <c r="I62" s="14">
        <f t="shared" si="9"/>
        <v>9.8200000065844506E-3</v>
      </c>
      <c r="J62" s="14"/>
      <c r="K62" s="14"/>
      <c r="L62" s="14"/>
      <c r="M62" s="14"/>
      <c r="N62" s="14"/>
      <c r="O62" s="14"/>
      <c r="P62" s="14"/>
      <c r="Q62" s="16">
        <f t="shared" si="8"/>
        <v>29999.910000000003</v>
      </c>
      <c r="R62" s="14"/>
      <c r="S62" s="14"/>
      <c r="AA62">
        <v>6</v>
      </c>
      <c r="AC62" t="s">
        <v>32</v>
      </c>
      <c r="AE62" t="s">
        <v>28</v>
      </c>
    </row>
    <row r="63" spans="1:31" x14ac:dyDescent="0.2">
      <c r="A63" s="14" t="s">
        <v>36</v>
      </c>
      <c r="B63" s="14"/>
      <c r="C63" s="15">
        <v>45042.794999999998</v>
      </c>
      <c r="D63" s="15"/>
      <c r="E63" s="14">
        <f t="shared" si="6"/>
        <v>1502.0000167248779</v>
      </c>
      <c r="F63" s="14">
        <f t="shared" si="7"/>
        <v>1502</v>
      </c>
      <c r="G63" s="14">
        <f t="shared" si="5"/>
        <v>2.4000000848900527E-5</v>
      </c>
      <c r="H63" s="14"/>
      <c r="I63" s="14">
        <f t="shared" si="9"/>
        <v>2.4000000848900527E-5</v>
      </c>
      <c r="J63" s="14"/>
      <c r="K63" s="14"/>
      <c r="L63" s="14"/>
      <c r="M63" s="14"/>
      <c r="N63" s="14"/>
      <c r="O63" s="14"/>
      <c r="P63" s="14"/>
      <c r="Q63" s="16">
        <f t="shared" si="8"/>
        <v>30024.294999999998</v>
      </c>
      <c r="R63" s="14"/>
      <c r="S63" s="14"/>
      <c r="AA63">
        <v>16</v>
      </c>
      <c r="AC63" t="s">
        <v>35</v>
      </c>
      <c r="AE63" t="s">
        <v>37</v>
      </c>
    </row>
    <row r="64" spans="1:31" x14ac:dyDescent="0.2">
      <c r="A64" s="14" t="s">
        <v>51</v>
      </c>
      <c r="B64" s="14"/>
      <c r="C64" s="15">
        <v>45058.580999999998</v>
      </c>
      <c r="D64" s="15"/>
      <c r="E64" s="14">
        <f t="shared" si="6"/>
        <v>1513.0008055816488</v>
      </c>
      <c r="F64" s="14">
        <f t="shared" si="7"/>
        <v>1513</v>
      </c>
      <c r="G64" s="14">
        <f t="shared" si="5"/>
        <v>1.1559999984456226E-3</v>
      </c>
      <c r="H64" s="14"/>
      <c r="I64" s="14">
        <f t="shared" si="9"/>
        <v>1.1559999984456226E-3</v>
      </c>
      <c r="J64" s="14"/>
      <c r="K64" s="14"/>
      <c r="L64" s="14"/>
      <c r="M64" s="14"/>
      <c r="N64" s="14"/>
      <c r="O64" s="14"/>
      <c r="P64" s="14"/>
      <c r="Q64" s="16">
        <f t="shared" si="8"/>
        <v>30040.080999999998</v>
      </c>
      <c r="R64" s="14"/>
      <c r="S64" s="14"/>
      <c r="AA64">
        <v>6</v>
      </c>
      <c r="AC64" t="s">
        <v>32</v>
      </c>
      <c r="AE64" t="s">
        <v>28</v>
      </c>
    </row>
    <row r="65" spans="1:31" x14ac:dyDescent="0.2">
      <c r="A65" s="14" t="s">
        <v>52</v>
      </c>
      <c r="B65" s="14"/>
      <c r="C65" s="15">
        <v>45061.442000000003</v>
      </c>
      <c r="D65" s="15"/>
      <c r="E65" s="14">
        <f t="shared" si="6"/>
        <v>1514.9945504770797</v>
      </c>
      <c r="F65" s="14">
        <f t="shared" si="7"/>
        <v>1515</v>
      </c>
      <c r="G65" s="14">
        <f t="shared" si="5"/>
        <v>-7.8199999989010394E-3</v>
      </c>
      <c r="H65" s="14"/>
      <c r="I65" s="14">
        <f t="shared" si="9"/>
        <v>-7.8199999989010394E-3</v>
      </c>
      <c r="J65" s="14"/>
      <c r="K65" s="14"/>
      <c r="L65" s="14"/>
      <c r="M65" s="14"/>
      <c r="N65" s="14"/>
      <c r="O65" s="14"/>
      <c r="P65" s="14"/>
      <c r="Q65" s="16">
        <f t="shared" si="8"/>
        <v>30042.942000000003</v>
      </c>
      <c r="R65" s="14"/>
      <c r="S65" s="14"/>
      <c r="AA65">
        <v>5</v>
      </c>
      <c r="AC65" t="s">
        <v>32</v>
      </c>
      <c r="AE65" t="s">
        <v>28</v>
      </c>
    </row>
    <row r="66" spans="1:31" x14ac:dyDescent="0.2">
      <c r="A66" s="14" t="s">
        <v>52</v>
      </c>
      <c r="B66" s="14"/>
      <c r="C66" s="15">
        <v>45084.41</v>
      </c>
      <c r="D66" s="15"/>
      <c r="E66" s="14">
        <f t="shared" si="6"/>
        <v>1531.0002592356202</v>
      </c>
      <c r="F66" s="14">
        <f t="shared" si="7"/>
        <v>1531</v>
      </c>
      <c r="G66" s="14">
        <f t="shared" si="5"/>
        <v>3.7200000224402174E-4</v>
      </c>
      <c r="H66" s="14"/>
      <c r="I66" s="14">
        <f t="shared" si="9"/>
        <v>3.7200000224402174E-4</v>
      </c>
      <c r="J66" s="14"/>
      <c r="K66" s="14"/>
      <c r="L66" s="14"/>
      <c r="M66" s="14"/>
      <c r="N66" s="14"/>
      <c r="O66" s="14"/>
      <c r="P66" s="14"/>
      <c r="Q66" s="16">
        <f t="shared" si="8"/>
        <v>30065.910000000003</v>
      </c>
      <c r="R66" s="14"/>
      <c r="S66" s="14"/>
      <c r="AA66">
        <v>6</v>
      </c>
      <c r="AC66" t="s">
        <v>32</v>
      </c>
      <c r="AE66" t="s">
        <v>28</v>
      </c>
    </row>
    <row r="67" spans="1:31" x14ac:dyDescent="0.2">
      <c r="A67" s="14" t="s">
        <v>52</v>
      </c>
      <c r="B67" s="14"/>
      <c r="C67" s="15">
        <v>45107.373</v>
      </c>
      <c r="D67" s="15"/>
      <c r="E67" s="14">
        <f t="shared" si="6"/>
        <v>1547.0024836444627</v>
      </c>
      <c r="F67" s="14">
        <f t="shared" si="7"/>
        <v>1547</v>
      </c>
      <c r="G67" s="14">
        <f t="shared" si="5"/>
        <v>3.56399999873247E-3</v>
      </c>
      <c r="H67" s="14"/>
      <c r="I67" s="14">
        <f t="shared" si="9"/>
        <v>3.56399999873247E-3</v>
      </c>
      <c r="J67" s="14"/>
      <c r="K67" s="14"/>
      <c r="L67" s="14"/>
      <c r="M67" s="14"/>
      <c r="N67" s="14"/>
      <c r="O67" s="14"/>
      <c r="P67" s="14"/>
      <c r="Q67" s="16">
        <f t="shared" si="8"/>
        <v>30088.873</v>
      </c>
      <c r="R67" s="14"/>
      <c r="S67" s="14"/>
      <c r="AA67">
        <v>6</v>
      </c>
      <c r="AC67" t="s">
        <v>32</v>
      </c>
      <c r="AE67" t="s">
        <v>28</v>
      </c>
    </row>
    <row r="68" spans="1:31" x14ac:dyDescent="0.2">
      <c r="A68" s="14" t="s">
        <v>53</v>
      </c>
      <c r="B68" s="14"/>
      <c r="C68" s="15">
        <v>45351.313999999998</v>
      </c>
      <c r="D68" s="15"/>
      <c r="E68" s="14">
        <f t="shared" si="6"/>
        <v>1716.9976334296866</v>
      </c>
      <c r="F68" s="14">
        <f t="shared" si="7"/>
        <v>1717</v>
      </c>
      <c r="G68" s="14">
        <f t="shared" si="5"/>
        <v>-3.3960000000661239E-3</v>
      </c>
      <c r="H68" s="14"/>
      <c r="I68" s="14">
        <f t="shared" si="9"/>
        <v>-3.3960000000661239E-3</v>
      </c>
      <c r="J68" s="14"/>
      <c r="K68" s="14"/>
      <c r="L68" s="14"/>
      <c r="M68" s="14"/>
      <c r="N68" s="14"/>
      <c r="O68" s="14"/>
      <c r="P68" s="14"/>
      <c r="Q68" s="16">
        <f t="shared" si="8"/>
        <v>30332.813999999998</v>
      </c>
      <c r="R68" s="14"/>
      <c r="S68" s="14"/>
      <c r="AA68">
        <v>9</v>
      </c>
      <c r="AC68" t="s">
        <v>49</v>
      </c>
      <c r="AE68" t="s">
        <v>28</v>
      </c>
    </row>
    <row r="69" spans="1:31" x14ac:dyDescent="0.2">
      <c r="A69" s="14" t="s">
        <v>36</v>
      </c>
      <c r="B69" s="14"/>
      <c r="C69" s="15">
        <v>45352.743999999999</v>
      </c>
      <c r="D69" s="15"/>
      <c r="E69" s="14">
        <f t="shared" si="6"/>
        <v>1717.9941574424313</v>
      </c>
      <c r="F69" s="14">
        <f t="shared" si="7"/>
        <v>1718</v>
      </c>
      <c r="G69" s="14">
        <f t="shared" si="5"/>
        <v>-8.3840000006603077E-3</v>
      </c>
      <c r="H69" s="14"/>
      <c r="I69" s="14">
        <f t="shared" si="9"/>
        <v>-8.3840000006603077E-3</v>
      </c>
      <c r="J69" s="14"/>
      <c r="K69" s="14"/>
      <c r="L69" s="14"/>
      <c r="M69" s="14"/>
      <c r="N69" s="14"/>
      <c r="O69" s="14"/>
      <c r="P69" s="14"/>
      <c r="Q69" s="16">
        <f t="shared" si="8"/>
        <v>30334.243999999999</v>
      </c>
      <c r="R69" s="14"/>
      <c r="S69" s="14"/>
      <c r="AA69">
        <v>17</v>
      </c>
      <c r="AC69" t="s">
        <v>35</v>
      </c>
      <c r="AE69" t="s">
        <v>37</v>
      </c>
    </row>
    <row r="70" spans="1:31" x14ac:dyDescent="0.2">
      <c r="A70" s="14" t="s">
        <v>54</v>
      </c>
      <c r="B70" s="14"/>
      <c r="C70" s="15">
        <v>45378.582999999999</v>
      </c>
      <c r="D70" s="15"/>
      <c r="E70" s="14">
        <f t="shared" si="6"/>
        <v>1736.000579795789</v>
      </c>
      <c r="F70" s="14">
        <f t="shared" si="7"/>
        <v>1736</v>
      </c>
      <c r="G70" s="14">
        <f t="shared" si="5"/>
        <v>8.3199999789940193E-4</v>
      </c>
      <c r="H70" s="14"/>
      <c r="I70" s="14">
        <f t="shared" si="9"/>
        <v>8.3199999789940193E-4</v>
      </c>
      <c r="J70" s="14"/>
      <c r="K70" s="14"/>
      <c r="L70" s="14"/>
      <c r="M70" s="14"/>
      <c r="N70" s="14"/>
      <c r="O70" s="14"/>
      <c r="P70" s="14"/>
      <c r="Q70" s="16">
        <f t="shared" si="8"/>
        <v>30360.082999999999</v>
      </c>
      <c r="R70" s="14"/>
      <c r="S70" s="14"/>
      <c r="AA70">
        <v>6</v>
      </c>
      <c r="AC70" t="s">
        <v>32</v>
      </c>
      <c r="AE70" t="s">
        <v>28</v>
      </c>
    </row>
    <row r="71" spans="1:31" x14ac:dyDescent="0.2">
      <c r="A71" s="14" t="s">
        <v>54</v>
      </c>
      <c r="B71" s="14"/>
      <c r="C71" s="15">
        <v>45388.62</v>
      </c>
      <c r="D71" s="15"/>
      <c r="E71" s="14">
        <f t="shared" si="6"/>
        <v>1742.9950633733547</v>
      </c>
      <c r="F71" s="14">
        <f t="shared" si="7"/>
        <v>1743</v>
      </c>
      <c r="G71" s="14">
        <f t="shared" si="5"/>
        <v>-7.0839999971212819E-3</v>
      </c>
      <c r="H71" s="14"/>
      <c r="I71" s="14">
        <f t="shared" si="9"/>
        <v>-7.0839999971212819E-3</v>
      </c>
      <c r="J71" s="14"/>
      <c r="K71" s="14"/>
      <c r="L71" s="14"/>
      <c r="M71" s="14"/>
      <c r="N71" s="14"/>
      <c r="O71" s="14"/>
      <c r="P71" s="14"/>
      <c r="Q71" s="16">
        <f t="shared" si="8"/>
        <v>30370.120000000003</v>
      </c>
      <c r="R71" s="14"/>
      <c r="S71" s="14"/>
      <c r="AA71">
        <v>6</v>
      </c>
      <c r="AC71" t="s">
        <v>32</v>
      </c>
      <c r="AE71" t="s">
        <v>28</v>
      </c>
    </row>
    <row r="72" spans="1:31" x14ac:dyDescent="0.2">
      <c r="A72" s="14" t="s">
        <v>54</v>
      </c>
      <c r="B72" s="14"/>
      <c r="C72" s="15">
        <v>45404.415000000001</v>
      </c>
      <c r="D72" s="15"/>
      <c r="E72" s="14">
        <f t="shared" si="6"/>
        <v>1754.0021240595752</v>
      </c>
      <c r="F72" s="14">
        <f t="shared" si="7"/>
        <v>1754</v>
      </c>
      <c r="G72" s="14">
        <f t="shared" ref="G72:G103" si="10">+C72-(C$7+F72*C$8)</f>
        <v>3.0479999986710027E-3</v>
      </c>
      <c r="H72" s="14"/>
      <c r="I72" s="14">
        <f t="shared" si="9"/>
        <v>3.0479999986710027E-3</v>
      </c>
      <c r="J72" s="14"/>
      <c r="K72" s="14"/>
      <c r="L72" s="14"/>
      <c r="M72" s="14"/>
      <c r="N72" s="14"/>
      <c r="O72" s="14"/>
      <c r="P72" s="14"/>
      <c r="Q72" s="16">
        <f t="shared" si="8"/>
        <v>30385.915000000001</v>
      </c>
      <c r="R72" s="14"/>
      <c r="S72" s="14"/>
      <c r="AA72">
        <v>6</v>
      </c>
      <c r="AC72" t="s">
        <v>32</v>
      </c>
      <c r="AE72" t="s">
        <v>28</v>
      </c>
    </row>
    <row r="73" spans="1:31" x14ac:dyDescent="0.2">
      <c r="A73" s="14" t="s">
        <v>54</v>
      </c>
      <c r="B73" s="14"/>
      <c r="C73" s="15">
        <v>45404.42</v>
      </c>
      <c r="D73" s="15"/>
      <c r="E73" s="14">
        <f t="shared" si="6"/>
        <v>1754.0056084092682</v>
      </c>
      <c r="F73" s="14">
        <f t="shared" si="7"/>
        <v>1754</v>
      </c>
      <c r="G73" s="14">
        <f t="shared" si="10"/>
        <v>8.0479999960516579E-3</v>
      </c>
      <c r="H73" s="14"/>
      <c r="I73" s="14">
        <f t="shared" si="9"/>
        <v>8.0479999960516579E-3</v>
      </c>
      <c r="J73" s="14"/>
      <c r="K73" s="14"/>
      <c r="L73" s="14"/>
      <c r="M73" s="14"/>
      <c r="N73" s="14"/>
      <c r="O73" s="14"/>
      <c r="P73" s="14"/>
      <c r="Q73" s="16">
        <f t="shared" si="8"/>
        <v>30385.919999999998</v>
      </c>
      <c r="R73" s="14"/>
      <c r="S73" s="14"/>
      <c r="AA73">
        <v>14</v>
      </c>
      <c r="AC73" t="s">
        <v>55</v>
      </c>
      <c r="AE73" t="s">
        <v>28</v>
      </c>
    </row>
    <row r="74" spans="1:31" x14ac:dyDescent="0.2">
      <c r="A74" s="14" t="s">
        <v>56</v>
      </c>
      <c r="B74" s="14"/>
      <c r="C74" s="15">
        <v>45635.446000000004</v>
      </c>
      <c r="D74" s="15"/>
      <c r="E74" s="14">
        <f t="shared" si="6"/>
        <v>1915.0006829325432</v>
      </c>
      <c r="F74" s="14">
        <f t="shared" si="7"/>
        <v>1915</v>
      </c>
      <c r="G74" s="14">
        <f t="shared" si="10"/>
        <v>9.8000000434694812E-4</v>
      </c>
      <c r="H74" s="14"/>
      <c r="I74" s="14">
        <f t="shared" si="9"/>
        <v>9.8000000434694812E-4</v>
      </c>
      <c r="J74" s="14"/>
      <c r="K74" s="14"/>
      <c r="L74" s="14"/>
      <c r="M74" s="14"/>
      <c r="N74" s="14"/>
      <c r="O74" s="14"/>
      <c r="P74" s="14"/>
      <c r="Q74" s="16">
        <f t="shared" si="8"/>
        <v>30616.946000000004</v>
      </c>
      <c r="R74" s="14"/>
      <c r="S74" s="14"/>
      <c r="AA74">
        <v>6</v>
      </c>
      <c r="AC74" t="s">
        <v>32</v>
      </c>
      <c r="AE74" t="s">
        <v>28</v>
      </c>
    </row>
    <row r="75" spans="1:31" x14ac:dyDescent="0.2">
      <c r="A75" s="14" t="s">
        <v>57</v>
      </c>
      <c r="B75" s="14"/>
      <c r="C75" s="15">
        <v>45694.305</v>
      </c>
      <c r="D75" s="15"/>
      <c r="E75" s="14">
        <f t="shared" si="6"/>
        <v>1956.0177506710866</v>
      </c>
      <c r="F75" s="14">
        <f t="shared" si="7"/>
        <v>1956</v>
      </c>
      <c r="G75" s="14">
        <f t="shared" si="10"/>
        <v>2.5472000001173001E-2</v>
      </c>
      <c r="H75" s="14"/>
      <c r="I75" s="14">
        <f t="shared" si="9"/>
        <v>2.5472000001173001E-2</v>
      </c>
      <c r="J75" s="14"/>
      <c r="K75" s="14"/>
      <c r="L75" s="14"/>
      <c r="M75" s="14"/>
      <c r="N75" s="14"/>
      <c r="O75" s="14"/>
      <c r="P75" s="14"/>
      <c r="Q75" s="16">
        <f t="shared" si="8"/>
        <v>30675.805</v>
      </c>
      <c r="R75" s="14"/>
      <c r="S75" s="14"/>
      <c r="AA75">
        <v>6</v>
      </c>
      <c r="AC75" t="s">
        <v>32</v>
      </c>
      <c r="AE75" t="s">
        <v>28</v>
      </c>
    </row>
    <row r="76" spans="1:31" x14ac:dyDescent="0.2">
      <c r="A76" s="14" t="s">
        <v>58</v>
      </c>
      <c r="B76" s="14"/>
      <c r="C76" s="15">
        <v>45727.279000000002</v>
      </c>
      <c r="D76" s="15"/>
      <c r="E76" s="14">
        <f t="shared" si="6"/>
        <v>1978.9963400390827</v>
      </c>
      <c r="F76" s="14">
        <f t="shared" si="7"/>
        <v>1979</v>
      </c>
      <c r="G76" s="14">
        <f t="shared" si="10"/>
        <v>-5.2519999953801744E-3</v>
      </c>
      <c r="H76" s="14"/>
      <c r="I76" s="14">
        <f t="shared" si="9"/>
        <v>-5.2519999953801744E-3</v>
      </c>
      <c r="J76" s="14"/>
      <c r="K76" s="14"/>
      <c r="L76" s="14"/>
      <c r="M76" s="14"/>
      <c r="N76" s="14"/>
      <c r="O76" s="14"/>
      <c r="P76" s="14"/>
      <c r="Q76" s="16">
        <f t="shared" si="8"/>
        <v>30708.779000000002</v>
      </c>
      <c r="R76" s="14"/>
      <c r="S76" s="14"/>
      <c r="AA76">
        <v>9</v>
      </c>
      <c r="AC76" t="s">
        <v>49</v>
      </c>
      <c r="AE76" t="s">
        <v>28</v>
      </c>
    </row>
    <row r="77" spans="1:31" x14ac:dyDescent="0.2">
      <c r="A77" s="14" t="s">
        <v>58</v>
      </c>
      <c r="B77" s="14"/>
      <c r="C77" s="15">
        <v>45754.544999999998</v>
      </c>
      <c r="D77" s="15"/>
      <c r="E77" s="14">
        <f t="shared" si="6"/>
        <v>1997.9971957953649</v>
      </c>
      <c r="F77" s="14">
        <f t="shared" si="7"/>
        <v>1998</v>
      </c>
      <c r="G77" s="14">
        <f t="shared" si="10"/>
        <v>-4.0240000016638078E-3</v>
      </c>
      <c r="H77" s="14"/>
      <c r="I77" s="14">
        <f t="shared" si="9"/>
        <v>-4.0240000016638078E-3</v>
      </c>
      <c r="J77" s="14"/>
      <c r="K77" s="14"/>
      <c r="L77" s="14"/>
      <c r="M77" s="14"/>
      <c r="N77" s="14"/>
      <c r="O77" s="14"/>
      <c r="P77" s="14"/>
      <c r="Q77" s="16">
        <f t="shared" si="8"/>
        <v>30736.044999999998</v>
      </c>
      <c r="R77" s="14"/>
      <c r="S77" s="14"/>
      <c r="AA77">
        <v>7</v>
      </c>
      <c r="AC77" t="s">
        <v>32</v>
      </c>
      <c r="AE77" t="s">
        <v>28</v>
      </c>
    </row>
    <row r="78" spans="1:31" x14ac:dyDescent="0.2">
      <c r="A78" s="14" t="s">
        <v>58</v>
      </c>
      <c r="B78" s="14"/>
      <c r="C78" s="15">
        <v>45754.555999999997</v>
      </c>
      <c r="D78" s="15"/>
      <c r="E78" s="14">
        <f t="shared" si="6"/>
        <v>1998.0048613646927</v>
      </c>
      <c r="F78" s="14">
        <f t="shared" si="7"/>
        <v>1998</v>
      </c>
      <c r="G78" s="14">
        <f t="shared" si="10"/>
        <v>6.9759999969392084E-3</v>
      </c>
      <c r="H78" s="14"/>
      <c r="I78" s="14">
        <f t="shared" si="9"/>
        <v>6.9759999969392084E-3</v>
      </c>
      <c r="J78" s="14"/>
      <c r="K78" s="14"/>
      <c r="L78" s="14"/>
      <c r="M78" s="14"/>
      <c r="N78" s="14"/>
      <c r="O78" s="14"/>
      <c r="P78" s="14"/>
      <c r="Q78" s="16">
        <f t="shared" si="8"/>
        <v>30736.055999999997</v>
      </c>
      <c r="R78" s="14"/>
      <c r="S78" s="14"/>
      <c r="AA78">
        <v>8</v>
      </c>
      <c r="AC78" t="s">
        <v>59</v>
      </c>
      <c r="AE78" t="s">
        <v>28</v>
      </c>
    </row>
    <row r="79" spans="1:31" x14ac:dyDescent="0.2">
      <c r="A79" s="14" t="s">
        <v>58</v>
      </c>
      <c r="B79" s="14"/>
      <c r="C79" s="15">
        <v>45813.370999999999</v>
      </c>
      <c r="D79" s="15"/>
      <c r="E79" s="14">
        <f t="shared" si="6"/>
        <v>2038.9912668259246</v>
      </c>
      <c r="F79" s="14">
        <f t="shared" si="7"/>
        <v>2039</v>
      </c>
      <c r="G79" s="14">
        <f t="shared" si="10"/>
        <v>-1.2532000000646804E-2</v>
      </c>
      <c r="H79" s="14"/>
      <c r="I79" s="14">
        <f t="shared" si="9"/>
        <v>-1.2532000000646804E-2</v>
      </c>
      <c r="J79" s="14"/>
      <c r="K79" s="14"/>
      <c r="L79" s="14"/>
      <c r="M79" s="14"/>
      <c r="N79" s="14"/>
      <c r="O79" s="14"/>
      <c r="P79" s="14"/>
      <c r="Q79" s="16">
        <f t="shared" si="8"/>
        <v>30794.870999999999</v>
      </c>
      <c r="R79" s="14"/>
      <c r="S79" s="14"/>
      <c r="AA79">
        <v>6</v>
      </c>
      <c r="AC79" t="s">
        <v>32</v>
      </c>
      <c r="AE79" t="s">
        <v>28</v>
      </c>
    </row>
    <row r="80" spans="1:31" x14ac:dyDescent="0.2">
      <c r="A80" s="14" t="s">
        <v>58</v>
      </c>
      <c r="B80" s="14"/>
      <c r="C80" s="15">
        <v>45813.379000000001</v>
      </c>
      <c r="D80" s="15"/>
      <c r="E80" s="14">
        <f t="shared" si="6"/>
        <v>2038.9968417854377</v>
      </c>
      <c r="F80" s="14">
        <f t="shared" si="7"/>
        <v>2039</v>
      </c>
      <c r="G80" s="14">
        <f t="shared" si="10"/>
        <v>-4.531999999016989E-3</v>
      </c>
      <c r="H80" s="14"/>
      <c r="I80" s="14">
        <f t="shared" si="9"/>
        <v>-4.531999999016989E-3</v>
      </c>
      <c r="J80" s="14"/>
      <c r="K80" s="14"/>
      <c r="L80" s="14"/>
      <c r="M80" s="14"/>
      <c r="N80" s="14"/>
      <c r="O80" s="14"/>
      <c r="P80" s="14"/>
      <c r="Q80" s="16">
        <f t="shared" si="8"/>
        <v>30794.879000000001</v>
      </c>
      <c r="R80" s="14"/>
      <c r="S80" s="14"/>
      <c r="AA80">
        <v>6</v>
      </c>
      <c r="AC80" t="s">
        <v>60</v>
      </c>
      <c r="AE80" t="s">
        <v>28</v>
      </c>
    </row>
    <row r="81" spans="1:31" x14ac:dyDescent="0.2">
      <c r="A81" s="63" t="s">
        <v>312</v>
      </c>
      <c r="B81" s="65" t="s">
        <v>88</v>
      </c>
      <c r="C81" s="64">
        <v>45823.428999999996</v>
      </c>
      <c r="D81" s="15"/>
      <c r="E81" s="44">
        <f t="shared" si="6"/>
        <v>2046.0003846722045</v>
      </c>
      <c r="F81" s="14">
        <f t="shared" si="7"/>
        <v>2046</v>
      </c>
      <c r="G81" s="14">
        <f t="shared" si="10"/>
        <v>5.5199999769683927E-4</v>
      </c>
      <c r="H81" s="14"/>
      <c r="I81" s="14">
        <f t="shared" si="9"/>
        <v>5.5199999769683927E-4</v>
      </c>
      <c r="J81" s="14"/>
      <c r="L81" s="14"/>
      <c r="M81" s="14"/>
      <c r="N81" s="14"/>
      <c r="O81" s="14"/>
      <c r="P81" s="14"/>
      <c r="Q81" s="16">
        <f t="shared" si="8"/>
        <v>30804.928999999996</v>
      </c>
      <c r="R81" s="14"/>
      <c r="S81" s="14"/>
    </row>
    <row r="82" spans="1:31" x14ac:dyDescent="0.2">
      <c r="A82" s="14" t="s">
        <v>61</v>
      </c>
      <c r="B82" s="14"/>
      <c r="C82" s="15">
        <v>45846.377999999997</v>
      </c>
      <c r="D82" s="15"/>
      <c r="E82" s="14">
        <f t="shared" si="6"/>
        <v>2061.9928529019044</v>
      </c>
      <c r="F82" s="14">
        <f t="shared" si="7"/>
        <v>2062</v>
      </c>
      <c r="G82" s="14">
        <f t="shared" si="10"/>
        <v>-1.025600000139093E-2</v>
      </c>
      <c r="H82" s="14"/>
      <c r="I82" s="14">
        <f t="shared" si="9"/>
        <v>-1.025600000139093E-2</v>
      </c>
      <c r="J82" s="14"/>
      <c r="K82" s="14"/>
      <c r="L82" s="14"/>
      <c r="M82" s="14"/>
      <c r="N82" s="14"/>
      <c r="O82" s="14"/>
      <c r="P82" s="14"/>
      <c r="Q82" s="16">
        <f t="shared" si="8"/>
        <v>30827.877999999997</v>
      </c>
      <c r="R82" s="14"/>
      <c r="S82" s="14"/>
      <c r="AA82">
        <v>7</v>
      </c>
      <c r="AC82" t="s">
        <v>49</v>
      </c>
      <c r="AE82" t="s">
        <v>28</v>
      </c>
    </row>
    <row r="83" spans="1:31" x14ac:dyDescent="0.2">
      <c r="A83" s="63" t="s">
        <v>318</v>
      </c>
      <c r="B83" s="65" t="s">
        <v>88</v>
      </c>
      <c r="C83" s="64">
        <v>46090.33</v>
      </c>
      <c r="D83" s="15"/>
      <c r="E83" s="44">
        <f t="shared" si="6"/>
        <v>2231.9956682564612</v>
      </c>
      <c r="F83" s="14">
        <f t="shared" si="7"/>
        <v>2232</v>
      </c>
      <c r="G83" s="14">
        <f t="shared" si="10"/>
        <v>-6.2159999943105504E-3</v>
      </c>
      <c r="H83" s="14"/>
      <c r="I83" s="14">
        <f t="shared" si="9"/>
        <v>-6.2159999943105504E-3</v>
      </c>
      <c r="J83" s="14"/>
      <c r="L83" s="14"/>
      <c r="M83" s="14"/>
      <c r="N83" s="14"/>
      <c r="O83" s="14"/>
      <c r="P83" s="14"/>
      <c r="Q83" s="16">
        <f t="shared" si="8"/>
        <v>31071.83</v>
      </c>
      <c r="R83" s="14"/>
      <c r="S83" s="14"/>
    </row>
    <row r="84" spans="1:31" x14ac:dyDescent="0.2">
      <c r="A84" s="14" t="s">
        <v>36</v>
      </c>
      <c r="B84" s="14"/>
      <c r="C84" s="15">
        <v>46091.77</v>
      </c>
      <c r="D84" s="15"/>
      <c r="E84" s="14">
        <f t="shared" si="6"/>
        <v>2232.9991609685917</v>
      </c>
      <c r="F84" s="14">
        <f t="shared" si="7"/>
        <v>2233</v>
      </c>
      <c r="G84" s="14">
        <f t="shared" si="10"/>
        <v>-1.2040000001434237E-3</v>
      </c>
      <c r="H84" s="14"/>
      <c r="I84" s="14">
        <f t="shared" si="9"/>
        <v>-1.2040000001434237E-3</v>
      </c>
      <c r="J84" s="14"/>
      <c r="K84" s="14"/>
      <c r="L84" s="14"/>
      <c r="M84" s="14"/>
      <c r="N84" s="14"/>
      <c r="O84" s="14"/>
      <c r="P84" s="14"/>
      <c r="Q84" s="16">
        <f t="shared" si="8"/>
        <v>31073.269999999997</v>
      </c>
      <c r="R84" s="14"/>
      <c r="S84" s="14"/>
      <c r="AA84">
        <v>16</v>
      </c>
      <c r="AC84" t="s">
        <v>35</v>
      </c>
      <c r="AE84" t="s">
        <v>37</v>
      </c>
    </row>
    <row r="85" spans="1:31" x14ac:dyDescent="0.2">
      <c r="A85" s="63" t="s">
        <v>318</v>
      </c>
      <c r="B85" s="65" t="s">
        <v>88</v>
      </c>
      <c r="C85" s="64">
        <v>46120.472000000002</v>
      </c>
      <c r="D85" s="15"/>
      <c r="E85" s="44">
        <f t="shared" ref="E85:E116" si="11">+(C85-C$7)/C$8</f>
        <v>2253.0007219572585</v>
      </c>
      <c r="F85" s="14">
        <f t="shared" ref="F85:F116" si="12">ROUND(2*E85,0)/2</f>
        <v>2253</v>
      </c>
      <c r="G85" s="14">
        <f t="shared" si="10"/>
        <v>1.0360000014770776E-3</v>
      </c>
      <c r="H85" s="14"/>
      <c r="I85" s="14">
        <f t="shared" si="9"/>
        <v>1.0360000014770776E-3</v>
      </c>
      <c r="J85" s="14"/>
      <c r="L85" s="14"/>
      <c r="M85" s="14"/>
      <c r="N85" s="14"/>
      <c r="O85" s="14"/>
      <c r="P85" s="14"/>
      <c r="Q85" s="16">
        <f t="shared" ref="Q85:Q116" si="13">+C85-15018.5</f>
        <v>31101.972000000002</v>
      </c>
      <c r="R85" s="14"/>
      <c r="S85" s="14"/>
    </row>
    <row r="86" spans="1:31" x14ac:dyDescent="0.2">
      <c r="A86" s="14" t="s">
        <v>62</v>
      </c>
      <c r="B86" s="14"/>
      <c r="C86" s="15">
        <v>46176.436000000002</v>
      </c>
      <c r="D86" s="15"/>
      <c r="E86" s="14">
        <f t="shared" si="11"/>
        <v>2292.0003512224507</v>
      </c>
      <c r="F86" s="14">
        <f t="shared" si="12"/>
        <v>2292</v>
      </c>
      <c r="G86" s="14">
        <f t="shared" si="10"/>
        <v>5.0400000327499583E-4</v>
      </c>
      <c r="H86" s="14"/>
      <c r="I86" s="14">
        <f t="shared" si="9"/>
        <v>5.0400000327499583E-4</v>
      </c>
      <c r="J86" s="14"/>
      <c r="K86" s="14"/>
      <c r="L86" s="14"/>
      <c r="M86" s="14"/>
      <c r="N86" s="14"/>
      <c r="O86" s="14"/>
      <c r="P86" s="14"/>
      <c r="Q86" s="16">
        <f t="shared" si="13"/>
        <v>31157.936000000002</v>
      </c>
      <c r="R86" s="14"/>
      <c r="S86" s="14"/>
      <c r="AA86">
        <v>5</v>
      </c>
      <c r="AC86" t="s">
        <v>49</v>
      </c>
      <c r="AE86" t="s">
        <v>28</v>
      </c>
    </row>
    <row r="87" spans="1:31" x14ac:dyDescent="0.2">
      <c r="A87" s="14" t="s">
        <v>63</v>
      </c>
      <c r="B87" s="14"/>
      <c r="C87" s="15">
        <v>46744.637999999999</v>
      </c>
      <c r="D87" s="15"/>
      <c r="E87" s="14">
        <f t="shared" si="11"/>
        <v>2687.9632442919383</v>
      </c>
      <c r="F87" s="14">
        <f t="shared" si="12"/>
        <v>2688</v>
      </c>
      <c r="G87" s="14">
        <f t="shared" si="10"/>
        <v>-5.2744000000529923E-2</v>
      </c>
      <c r="H87" s="14"/>
      <c r="I87" s="14">
        <f t="shared" ref="I87:I119" si="14">G87</f>
        <v>-5.2744000000529923E-2</v>
      </c>
      <c r="J87" s="14"/>
      <c r="K87" s="14"/>
      <c r="L87" s="14"/>
      <c r="M87" s="14"/>
      <c r="N87" s="14"/>
      <c r="O87" s="14"/>
      <c r="P87" s="14"/>
      <c r="Q87" s="16">
        <f t="shared" si="13"/>
        <v>31726.137999999999</v>
      </c>
      <c r="R87" s="14"/>
      <c r="S87" s="14"/>
      <c r="AA87">
        <v>6</v>
      </c>
      <c r="AC87" t="s">
        <v>32</v>
      </c>
      <c r="AE87" t="s">
        <v>28</v>
      </c>
    </row>
    <row r="88" spans="1:31" x14ac:dyDescent="0.2">
      <c r="A88" s="14" t="s">
        <v>36</v>
      </c>
      <c r="B88" s="14"/>
      <c r="C88" s="15">
        <v>46820.735000000001</v>
      </c>
      <c r="D88" s="15"/>
      <c r="E88" s="14">
        <f t="shared" si="11"/>
        <v>2740.9929560386577</v>
      </c>
      <c r="F88" s="14">
        <f t="shared" si="12"/>
        <v>2741</v>
      </c>
      <c r="G88" s="14">
        <f t="shared" si="10"/>
        <v>-1.0108000002219342E-2</v>
      </c>
      <c r="H88" s="14"/>
      <c r="I88" s="14">
        <f t="shared" si="14"/>
        <v>-1.0108000002219342E-2</v>
      </c>
      <c r="J88" s="14"/>
      <c r="K88" s="14"/>
      <c r="L88" s="14"/>
      <c r="M88" s="14"/>
      <c r="N88" s="14"/>
      <c r="O88" s="14"/>
      <c r="P88" s="14"/>
      <c r="Q88" s="16">
        <f t="shared" si="13"/>
        <v>31802.235000000001</v>
      </c>
      <c r="R88" s="14"/>
      <c r="S88" s="14"/>
      <c r="AA88">
        <v>16</v>
      </c>
      <c r="AC88" t="s">
        <v>35</v>
      </c>
      <c r="AE88" t="s">
        <v>37</v>
      </c>
    </row>
    <row r="89" spans="1:31" x14ac:dyDescent="0.2">
      <c r="A89" s="14" t="s">
        <v>64</v>
      </c>
      <c r="B89" s="14"/>
      <c r="C89" s="15">
        <v>46902.504999999997</v>
      </c>
      <c r="D89" s="15"/>
      <c r="E89" s="14">
        <f t="shared" si="11"/>
        <v>2797.9760109492195</v>
      </c>
      <c r="F89" s="14">
        <f t="shared" si="12"/>
        <v>2798</v>
      </c>
      <c r="G89" s="14">
        <f t="shared" si="10"/>
        <v>-3.442400000494672E-2</v>
      </c>
      <c r="H89" s="14"/>
      <c r="I89" s="14">
        <f t="shared" si="14"/>
        <v>-3.442400000494672E-2</v>
      </c>
      <c r="J89" s="14"/>
      <c r="K89" s="14"/>
      <c r="L89" s="14"/>
      <c r="M89" s="14"/>
      <c r="N89" s="14"/>
      <c r="O89" s="14"/>
      <c r="P89" s="14"/>
      <c r="Q89" s="16">
        <f t="shared" si="13"/>
        <v>31884.004999999997</v>
      </c>
      <c r="R89" s="14"/>
      <c r="S89" s="14"/>
      <c r="AA89">
        <v>5</v>
      </c>
      <c r="AC89" t="s">
        <v>32</v>
      </c>
      <c r="AE89" t="s">
        <v>28</v>
      </c>
    </row>
    <row r="90" spans="1:31" x14ac:dyDescent="0.2">
      <c r="A90" s="63" t="s">
        <v>340</v>
      </c>
      <c r="B90" s="65" t="s">
        <v>88</v>
      </c>
      <c r="C90" s="64">
        <v>46915.449000000001</v>
      </c>
      <c r="D90" s="15"/>
      <c r="E90" s="44">
        <f t="shared" si="11"/>
        <v>2806.9962954394055</v>
      </c>
      <c r="F90" s="14">
        <f t="shared" si="12"/>
        <v>2807</v>
      </c>
      <c r="G90" s="14">
        <f t="shared" si="10"/>
        <v>-5.3159999952185899E-3</v>
      </c>
      <c r="H90" s="14"/>
      <c r="I90" s="14">
        <f t="shared" si="14"/>
        <v>-5.3159999952185899E-3</v>
      </c>
      <c r="J90" s="14"/>
      <c r="L90" s="14"/>
      <c r="M90" s="14"/>
      <c r="N90" s="14"/>
      <c r="O90" s="14"/>
      <c r="P90" s="14"/>
      <c r="Q90" s="16">
        <f t="shared" si="13"/>
        <v>31896.949000000001</v>
      </c>
      <c r="R90" s="14"/>
      <c r="S90" s="14"/>
    </row>
    <row r="91" spans="1:31" x14ac:dyDescent="0.2">
      <c r="A91" s="63" t="s">
        <v>340</v>
      </c>
      <c r="B91" s="65" t="s">
        <v>88</v>
      </c>
      <c r="C91" s="64">
        <v>46915.453999999998</v>
      </c>
      <c r="D91" s="15"/>
      <c r="E91" s="44">
        <f t="shared" si="11"/>
        <v>2806.9997797890983</v>
      </c>
      <c r="F91" s="14">
        <f t="shared" si="12"/>
        <v>2807</v>
      </c>
      <c r="G91" s="14">
        <f t="shared" si="10"/>
        <v>-3.1599999783793464E-4</v>
      </c>
      <c r="H91" s="14"/>
      <c r="I91" s="14">
        <f t="shared" si="14"/>
        <v>-3.1599999783793464E-4</v>
      </c>
      <c r="J91" s="14"/>
      <c r="L91" s="14"/>
      <c r="M91" s="14"/>
      <c r="N91" s="14"/>
      <c r="O91" s="14"/>
      <c r="P91" s="14"/>
      <c r="Q91" s="16">
        <f t="shared" si="13"/>
        <v>31896.953999999998</v>
      </c>
      <c r="R91" s="14"/>
      <c r="S91" s="14"/>
    </row>
    <row r="92" spans="1:31" x14ac:dyDescent="0.2">
      <c r="A92" s="14" t="s">
        <v>65</v>
      </c>
      <c r="B92" s="14"/>
      <c r="C92" s="15">
        <v>47159.392</v>
      </c>
      <c r="D92" s="15"/>
      <c r="E92" s="14">
        <f t="shared" si="11"/>
        <v>2976.9928389645074</v>
      </c>
      <c r="F92" s="14">
        <f t="shared" si="12"/>
        <v>2977</v>
      </c>
      <c r="G92" s="14">
        <f t="shared" si="10"/>
        <v>-1.0276000000885688E-2</v>
      </c>
      <c r="H92" s="14"/>
      <c r="I92" s="14">
        <f t="shared" si="14"/>
        <v>-1.0276000000885688E-2</v>
      </c>
      <c r="J92" s="14"/>
      <c r="K92" s="14"/>
      <c r="L92" s="14"/>
      <c r="M92" s="14"/>
      <c r="N92" s="14"/>
      <c r="O92" s="14"/>
      <c r="P92" s="14"/>
      <c r="Q92" s="16">
        <f t="shared" si="13"/>
        <v>32140.892</v>
      </c>
      <c r="R92" s="14"/>
      <c r="S92" s="14"/>
      <c r="AA92">
        <v>6</v>
      </c>
      <c r="AC92" t="s">
        <v>32</v>
      </c>
      <c r="AE92" t="s">
        <v>28</v>
      </c>
    </row>
    <row r="93" spans="1:31" x14ac:dyDescent="0.2">
      <c r="A93" s="14" t="s">
        <v>36</v>
      </c>
      <c r="B93" s="14"/>
      <c r="C93" s="15">
        <v>47170.858999999997</v>
      </c>
      <c r="D93" s="15"/>
      <c r="E93" s="14">
        <f t="shared" si="11"/>
        <v>2984.9838465548128</v>
      </c>
      <c r="F93" s="14">
        <f t="shared" si="12"/>
        <v>2985</v>
      </c>
      <c r="G93" s="14">
        <f t="shared" si="10"/>
        <v>-2.3180000003776513E-2</v>
      </c>
      <c r="H93" s="14"/>
      <c r="I93" s="14">
        <f t="shared" si="14"/>
        <v>-2.3180000003776513E-2</v>
      </c>
      <c r="J93" s="14"/>
      <c r="K93" s="14"/>
      <c r="L93" s="14"/>
      <c r="M93" s="14"/>
      <c r="N93" s="14"/>
      <c r="O93" s="14"/>
      <c r="P93" s="14"/>
      <c r="Q93" s="16">
        <f t="shared" si="13"/>
        <v>32152.358999999997</v>
      </c>
      <c r="R93" s="14"/>
      <c r="S93" s="14"/>
      <c r="AA93">
        <v>14</v>
      </c>
      <c r="AC93" t="s">
        <v>35</v>
      </c>
      <c r="AE93" t="s">
        <v>37</v>
      </c>
    </row>
    <row r="94" spans="1:31" x14ac:dyDescent="0.2">
      <c r="A94" s="14" t="s">
        <v>36</v>
      </c>
      <c r="B94" s="14"/>
      <c r="C94" s="15">
        <v>47183.785000000003</v>
      </c>
      <c r="D94" s="15"/>
      <c r="E94" s="14">
        <f t="shared" si="11"/>
        <v>2993.9915873860996</v>
      </c>
      <c r="F94" s="14">
        <f t="shared" si="12"/>
        <v>2994</v>
      </c>
      <c r="G94" s="14">
        <f t="shared" si="10"/>
        <v>-1.2071999997715466E-2</v>
      </c>
      <c r="H94" s="14"/>
      <c r="I94" s="14">
        <f t="shared" si="14"/>
        <v>-1.2071999997715466E-2</v>
      </c>
      <c r="J94" s="14"/>
      <c r="K94" s="14"/>
      <c r="L94" s="14"/>
      <c r="M94" s="14"/>
      <c r="N94" s="14"/>
      <c r="O94" s="14"/>
      <c r="P94" s="14"/>
      <c r="Q94" s="16">
        <f t="shared" si="13"/>
        <v>32165.285000000003</v>
      </c>
      <c r="R94" s="14"/>
      <c r="S94" s="14"/>
      <c r="AA94">
        <v>17</v>
      </c>
      <c r="AC94" t="s">
        <v>66</v>
      </c>
      <c r="AE94" t="s">
        <v>37</v>
      </c>
    </row>
    <row r="95" spans="1:31" x14ac:dyDescent="0.2">
      <c r="A95" s="63" t="s">
        <v>340</v>
      </c>
      <c r="B95" s="65" t="s">
        <v>88</v>
      </c>
      <c r="C95" s="64">
        <v>47268.45</v>
      </c>
      <c r="D95" s="15"/>
      <c r="E95" s="44">
        <f t="shared" si="11"/>
        <v>3052.9920807700119</v>
      </c>
      <c r="F95" s="14">
        <f t="shared" si="12"/>
        <v>3053</v>
      </c>
      <c r="G95" s="14">
        <f t="shared" si="10"/>
        <v>-1.1364000005414709E-2</v>
      </c>
      <c r="H95" s="14"/>
      <c r="I95" s="14">
        <f t="shared" si="14"/>
        <v>-1.1364000005414709E-2</v>
      </c>
      <c r="J95" s="14"/>
      <c r="L95" s="14"/>
      <c r="M95" s="14"/>
      <c r="N95" s="14"/>
      <c r="O95" s="14"/>
      <c r="P95" s="14"/>
      <c r="Q95" s="16">
        <f t="shared" si="13"/>
        <v>32249.949999999997</v>
      </c>
      <c r="R95" s="14"/>
      <c r="S95" s="14"/>
    </row>
    <row r="96" spans="1:31" x14ac:dyDescent="0.2">
      <c r="A96" s="14" t="s">
        <v>36</v>
      </c>
      <c r="B96" s="14"/>
      <c r="C96" s="15">
        <v>47295.703000000001</v>
      </c>
      <c r="D96" s="15"/>
      <c r="E96" s="14">
        <f t="shared" si="11"/>
        <v>3071.9838772170933</v>
      </c>
      <c r="F96" s="14">
        <f t="shared" si="12"/>
        <v>3072</v>
      </c>
      <c r="G96" s="14">
        <f t="shared" si="10"/>
        <v>-2.3135999996156897E-2</v>
      </c>
      <c r="H96" s="14"/>
      <c r="I96" s="14">
        <f t="shared" si="14"/>
        <v>-2.3135999996156897E-2</v>
      </c>
      <c r="J96" s="14"/>
      <c r="K96" s="14"/>
      <c r="L96" s="14"/>
      <c r="M96" s="14"/>
      <c r="N96" s="14"/>
      <c r="O96" s="14"/>
      <c r="P96" s="14"/>
      <c r="Q96" s="16">
        <f t="shared" si="13"/>
        <v>32277.203000000001</v>
      </c>
      <c r="R96" s="14"/>
      <c r="S96" s="14"/>
      <c r="AA96">
        <v>16</v>
      </c>
      <c r="AC96" t="s">
        <v>35</v>
      </c>
      <c r="AE96" t="s">
        <v>37</v>
      </c>
    </row>
    <row r="97" spans="1:31" x14ac:dyDescent="0.2">
      <c r="A97" s="63" t="s">
        <v>340</v>
      </c>
      <c r="B97" s="65" t="s">
        <v>88</v>
      </c>
      <c r="C97" s="64">
        <v>47529.612999999998</v>
      </c>
      <c r="D97" s="15"/>
      <c r="E97" s="44">
        <f t="shared" si="11"/>
        <v>3234.9887246443864</v>
      </c>
      <c r="F97" s="14">
        <f t="shared" si="12"/>
        <v>3235</v>
      </c>
      <c r="G97" s="14">
        <f t="shared" si="10"/>
        <v>-1.6179999998712447E-2</v>
      </c>
      <c r="H97" s="14"/>
      <c r="I97" s="14">
        <f t="shared" si="14"/>
        <v>-1.6179999998712447E-2</v>
      </c>
      <c r="J97" s="14"/>
      <c r="L97" s="14"/>
      <c r="M97" s="14"/>
      <c r="N97" s="14"/>
      <c r="O97" s="14"/>
      <c r="P97" s="14"/>
      <c r="Q97" s="16">
        <f t="shared" si="13"/>
        <v>32511.112999999998</v>
      </c>
      <c r="R97" s="14"/>
      <c r="S97" s="14"/>
    </row>
    <row r="98" spans="1:31" x14ac:dyDescent="0.2">
      <c r="A98" s="63" t="s">
        <v>340</v>
      </c>
      <c r="B98" s="65" t="s">
        <v>88</v>
      </c>
      <c r="C98" s="64">
        <v>47529.616999999998</v>
      </c>
      <c r="D98" s="15"/>
      <c r="E98" s="44">
        <f t="shared" si="11"/>
        <v>3234.9915121241429</v>
      </c>
      <c r="F98" s="14">
        <f t="shared" si="12"/>
        <v>3235</v>
      </c>
      <c r="G98" s="14">
        <f t="shared" si="10"/>
        <v>-1.2179999997897539E-2</v>
      </c>
      <c r="H98" s="14"/>
      <c r="I98" s="14">
        <f t="shared" si="14"/>
        <v>-1.2179999997897539E-2</v>
      </c>
      <c r="J98" s="14"/>
      <c r="L98" s="14"/>
      <c r="M98" s="14"/>
      <c r="N98" s="14"/>
      <c r="O98" s="14"/>
      <c r="P98" s="14"/>
      <c r="Q98" s="16">
        <f t="shared" si="13"/>
        <v>32511.116999999998</v>
      </c>
      <c r="R98" s="14"/>
      <c r="S98" s="14"/>
    </row>
    <row r="99" spans="1:31" x14ac:dyDescent="0.2">
      <c r="A99" s="63" t="s">
        <v>340</v>
      </c>
      <c r="B99" s="65" t="s">
        <v>88</v>
      </c>
      <c r="C99" s="64">
        <v>47565.487999999998</v>
      </c>
      <c r="D99" s="15"/>
      <c r="E99" s="44">
        <f t="shared" si="11"/>
        <v>3259.9889337053678</v>
      </c>
      <c r="F99" s="14">
        <f t="shared" si="12"/>
        <v>3260</v>
      </c>
      <c r="G99" s="14">
        <f t="shared" si="10"/>
        <v>-1.5879999999015126E-2</v>
      </c>
      <c r="H99" s="14"/>
      <c r="I99" s="14">
        <f t="shared" si="14"/>
        <v>-1.5879999999015126E-2</v>
      </c>
      <c r="J99" s="14"/>
      <c r="L99" s="14"/>
      <c r="M99" s="14"/>
      <c r="N99" s="14"/>
      <c r="O99" s="14"/>
      <c r="P99" s="14"/>
      <c r="Q99" s="16">
        <f t="shared" si="13"/>
        <v>32546.987999999998</v>
      </c>
      <c r="R99" s="14"/>
      <c r="S99" s="14"/>
    </row>
    <row r="100" spans="1:31" x14ac:dyDescent="0.2">
      <c r="A100" s="63" t="s">
        <v>340</v>
      </c>
      <c r="B100" s="65" t="s">
        <v>88</v>
      </c>
      <c r="C100" s="64">
        <v>47565.487999999998</v>
      </c>
      <c r="D100" s="15"/>
      <c r="E100" s="44">
        <f t="shared" si="11"/>
        <v>3259.9889337053678</v>
      </c>
      <c r="F100" s="14">
        <f t="shared" si="12"/>
        <v>3260</v>
      </c>
      <c r="G100" s="14">
        <f t="shared" si="10"/>
        <v>-1.5879999999015126E-2</v>
      </c>
      <c r="H100" s="14"/>
      <c r="I100" s="14">
        <f t="shared" si="14"/>
        <v>-1.5879999999015126E-2</v>
      </c>
      <c r="J100" s="14"/>
      <c r="L100" s="14"/>
      <c r="M100" s="14"/>
      <c r="N100" s="14"/>
      <c r="O100" s="14"/>
      <c r="P100" s="14"/>
      <c r="Q100" s="16">
        <f t="shared" si="13"/>
        <v>32546.987999999998</v>
      </c>
      <c r="R100" s="14"/>
      <c r="S100" s="14"/>
    </row>
    <row r="101" spans="1:31" x14ac:dyDescent="0.2">
      <c r="A101" s="14" t="s">
        <v>67</v>
      </c>
      <c r="B101" s="14"/>
      <c r="C101" s="15">
        <v>47565.497000000003</v>
      </c>
      <c r="D101" s="15"/>
      <c r="E101" s="14">
        <f t="shared" si="11"/>
        <v>3259.9952055348226</v>
      </c>
      <c r="F101" s="14">
        <f t="shared" si="12"/>
        <v>3260</v>
      </c>
      <c r="G101" s="14">
        <f t="shared" si="10"/>
        <v>-6.8799999935436063E-3</v>
      </c>
      <c r="H101" s="14"/>
      <c r="I101" s="14">
        <f t="shared" si="14"/>
        <v>-6.8799999935436063E-3</v>
      </c>
      <c r="J101" s="14"/>
      <c r="K101" s="14"/>
      <c r="L101" s="14"/>
      <c r="M101" s="14"/>
      <c r="N101" s="14"/>
      <c r="O101" s="14"/>
      <c r="P101" s="14"/>
      <c r="Q101" s="16">
        <f t="shared" si="13"/>
        <v>32546.997000000003</v>
      </c>
      <c r="R101" s="14"/>
      <c r="S101" s="14"/>
      <c r="AA101">
        <v>6</v>
      </c>
      <c r="AC101" t="s">
        <v>32</v>
      </c>
      <c r="AE101" t="s">
        <v>28</v>
      </c>
    </row>
    <row r="102" spans="1:31" x14ac:dyDescent="0.2">
      <c r="A102" s="14" t="s">
        <v>36</v>
      </c>
      <c r="B102" s="14"/>
      <c r="C102" s="15">
        <v>47615.712</v>
      </c>
      <c r="D102" s="15"/>
      <c r="E102" s="14">
        <f t="shared" si="11"/>
        <v>3294.9885295208046</v>
      </c>
      <c r="F102" s="14">
        <f t="shared" si="12"/>
        <v>3295</v>
      </c>
      <c r="G102" s="14">
        <f t="shared" si="10"/>
        <v>-1.6459999998915009E-2</v>
      </c>
      <c r="H102" s="14"/>
      <c r="I102" s="14">
        <f t="shared" si="14"/>
        <v>-1.6459999998915009E-2</v>
      </c>
      <c r="J102" s="14"/>
      <c r="K102" s="14"/>
      <c r="L102" s="14"/>
      <c r="M102" s="14"/>
      <c r="N102" s="14"/>
      <c r="O102" s="14"/>
      <c r="P102" s="14"/>
      <c r="Q102" s="16">
        <f t="shared" si="13"/>
        <v>32597.212</v>
      </c>
      <c r="R102" s="14"/>
      <c r="S102" s="14"/>
      <c r="AA102">
        <v>12</v>
      </c>
      <c r="AC102" t="s">
        <v>66</v>
      </c>
      <c r="AE102" t="s">
        <v>37</v>
      </c>
    </row>
    <row r="103" spans="1:31" x14ac:dyDescent="0.2">
      <c r="A103" s="14" t="s">
        <v>36</v>
      </c>
      <c r="B103" s="14"/>
      <c r="C103" s="15">
        <v>47671.680999999997</v>
      </c>
      <c r="D103" s="15"/>
      <c r="E103" s="14">
        <f t="shared" si="11"/>
        <v>3333.9916431356901</v>
      </c>
      <c r="F103" s="14">
        <f t="shared" si="12"/>
        <v>3334</v>
      </c>
      <c r="G103" s="14">
        <f t="shared" si="10"/>
        <v>-1.1991999999736436E-2</v>
      </c>
      <c r="H103" s="14"/>
      <c r="I103" s="14">
        <f t="shared" si="14"/>
        <v>-1.1991999999736436E-2</v>
      </c>
      <c r="J103" s="14"/>
      <c r="K103" s="14"/>
      <c r="L103" s="14"/>
      <c r="M103" s="14"/>
      <c r="N103" s="14"/>
      <c r="O103" s="14"/>
      <c r="P103" s="14"/>
      <c r="Q103" s="16">
        <f t="shared" si="13"/>
        <v>32653.180999999997</v>
      </c>
      <c r="R103" s="14"/>
      <c r="S103" s="14"/>
      <c r="AA103">
        <v>12</v>
      </c>
      <c r="AC103" t="s">
        <v>66</v>
      </c>
      <c r="AE103" t="s">
        <v>37</v>
      </c>
    </row>
    <row r="104" spans="1:31" x14ac:dyDescent="0.2">
      <c r="A104" s="14" t="s">
        <v>68</v>
      </c>
      <c r="B104" s="14"/>
      <c r="C104" s="15">
        <v>47885.485999999997</v>
      </c>
      <c r="D104" s="15"/>
      <c r="E104" s="14">
        <f t="shared" si="11"/>
        <v>3482.9859204397517</v>
      </c>
      <c r="F104" s="14">
        <f t="shared" si="12"/>
        <v>3483</v>
      </c>
      <c r="G104" s="14">
        <f t="shared" ref="G104:G135" si="15">+C104-(C$7+F104*C$8)</f>
        <v>-2.0204000000376254E-2</v>
      </c>
      <c r="H104" s="14"/>
      <c r="I104" s="14">
        <f t="shared" si="14"/>
        <v>-2.0204000000376254E-2</v>
      </c>
      <c r="J104" s="14"/>
      <c r="K104" s="14"/>
      <c r="L104" s="14"/>
      <c r="M104" s="14"/>
      <c r="N104" s="14"/>
      <c r="O104" s="14"/>
      <c r="P104" s="14"/>
      <c r="Q104" s="16">
        <f t="shared" si="13"/>
        <v>32866.985999999997</v>
      </c>
      <c r="R104" s="14"/>
      <c r="S104" s="14"/>
      <c r="AA104">
        <v>4</v>
      </c>
      <c r="AC104" t="s">
        <v>32</v>
      </c>
      <c r="AE104" t="s">
        <v>28</v>
      </c>
    </row>
    <row r="105" spans="1:31" x14ac:dyDescent="0.2">
      <c r="A105" s="14" t="s">
        <v>69</v>
      </c>
      <c r="B105" s="14"/>
      <c r="C105" s="15">
        <v>47934.288999999997</v>
      </c>
      <c r="D105" s="15"/>
      <c r="E105" s="14">
        <f t="shared" si="11"/>
        <v>3516.9952640718934</v>
      </c>
      <c r="F105" s="14">
        <f t="shared" si="12"/>
        <v>3517</v>
      </c>
      <c r="G105" s="14">
        <f t="shared" si="15"/>
        <v>-6.7960000014863908E-3</v>
      </c>
      <c r="H105" s="14"/>
      <c r="I105" s="14">
        <f t="shared" si="14"/>
        <v>-6.7960000014863908E-3</v>
      </c>
      <c r="J105" s="14"/>
      <c r="K105" s="14"/>
      <c r="L105" s="14"/>
      <c r="M105" s="14"/>
      <c r="N105" s="14"/>
      <c r="O105" s="14"/>
      <c r="P105" s="14"/>
      <c r="Q105" s="16">
        <f t="shared" si="13"/>
        <v>32915.788999999997</v>
      </c>
      <c r="R105" s="14"/>
      <c r="S105" s="14"/>
      <c r="AA105">
        <v>6</v>
      </c>
      <c r="AC105" t="s">
        <v>32</v>
      </c>
      <c r="AE105" t="s">
        <v>28</v>
      </c>
    </row>
    <row r="106" spans="1:31" x14ac:dyDescent="0.2">
      <c r="A106" s="14" t="s">
        <v>69</v>
      </c>
      <c r="B106" s="14"/>
      <c r="C106" s="15">
        <v>47944.336000000003</v>
      </c>
      <c r="D106" s="15"/>
      <c r="E106" s="14">
        <f t="shared" si="11"/>
        <v>3523.9967163488504</v>
      </c>
      <c r="F106" s="14">
        <f t="shared" si="12"/>
        <v>3524</v>
      </c>
      <c r="G106" s="14">
        <f t="shared" si="15"/>
        <v>-4.7119999944698066E-3</v>
      </c>
      <c r="H106" s="14"/>
      <c r="I106" s="14">
        <f t="shared" si="14"/>
        <v>-4.7119999944698066E-3</v>
      </c>
      <c r="J106" s="14"/>
      <c r="K106" s="14"/>
      <c r="L106" s="14"/>
      <c r="M106" s="14"/>
      <c r="N106" s="14"/>
      <c r="O106" s="14"/>
      <c r="P106" s="14"/>
      <c r="Q106" s="16">
        <f t="shared" si="13"/>
        <v>32925.836000000003</v>
      </c>
      <c r="R106" s="14"/>
      <c r="S106" s="14"/>
      <c r="AA106">
        <v>7</v>
      </c>
      <c r="AC106" t="s">
        <v>55</v>
      </c>
      <c r="AE106" t="s">
        <v>28</v>
      </c>
    </row>
    <row r="107" spans="1:31" x14ac:dyDescent="0.2">
      <c r="A107" s="14" t="s">
        <v>36</v>
      </c>
      <c r="B107" s="14"/>
      <c r="C107" s="15">
        <v>47958.669000000002</v>
      </c>
      <c r="D107" s="15"/>
      <c r="E107" s="14">
        <f t="shared" si="11"/>
        <v>3533.9849531842792</v>
      </c>
      <c r="F107" s="14">
        <f t="shared" si="12"/>
        <v>3534</v>
      </c>
      <c r="G107" s="14">
        <f t="shared" si="15"/>
        <v>-2.1591999997326639E-2</v>
      </c>
      <c r="H107" s="14"/>
      <c r="I107" s="14">
        <f t="shared" si="14"/>
        <v>-2.1591999997326639E-2</v>
      </c>
      <c r="J107" s="14"/>
      <c r="K107" s="14"/>
      <c r="L107" s="14"/>
      <c r="M107" s="14"/>
      <c r="N107" s="14"/>
      <c r="O107" s="14"/>
      <c r="P107" s="14"/>
      <c r="Q107" s="16">
        <f t="shared" si="13"/>
        <v>32940.169000000002</v>
      </c>
      <c r="R107" s="14"/>
      <c r="S107" s="14"/>
      <c r="AA107">
        <v>15</v>
      </c>
      <c r="AC107" t="s">
        <v>66</v>
      </c>
      <c r="AE107" t="s">
        <v>37</v>
      </c>
    </row>
    <row r="108" spans="1:31" x14ac:dyDescent="0.2">
      <c r="A108" s="63" t="s">
        <v>388</v>
      </c>
      <c r="B108" s="65" t="s">
        <v>88</v>
      </c>
      <c r="C108" s="64">
        <v>48030.419000000002</v>
      </c>
      <c r="D108" s="15"/>
      <c r="E108" s="44">
        <f t="shared" si="11"/>
        <v>3583.9853713062425</v>
      </c>
      <c r="F108" s="14">
        <f t="shared" si="12"/>
        <v>3584</v>
      </c>
      <c r="G108" s="14">
        <f t="shared" si="15"/>
        <v>-2.0991999997931998E-2</v>
      </c>
      <c r="H108" s="14"/>
      <c r="I108" s="14">
        <f t="shared" si="14"/>
        <v>-2.0991999997931998E-2</v>
      </c>
      <c r="J108" s="14"/>
      <c r="L108" s="14"/>
      <c r="M108" s="14"/>
      <c r="N108" s="14"/>
      <c r="O108" s="14"/>
      <c r="P108" s="14"/>
      <c r="Q108" s="16">
        <f t="shared" si="13"/>
        <v>33011.919000000002</v>
      </c>
      <c r="R108" s="14"/>
      <c r="S108" s="14"/>
    </row>
    <row r="109" spans="1:31" x14ac:dyDescent="0.2">
      <c r="A109" s="14" t="s">
        <v>70</v>
      </c>
      <c r="B109" s="14"/>
      <c r="C109" s="15">
        <v>48179.661999999997</v>
      </c>
      <c r="D109" s="15"/>
      <c r="E109" s="14">
        <f t="shared" si="11"/>
        <v>3687.9883316097398</v>
      </c>
      <c r="F109" s="14">
        <f t="shared" si="12"/>
        <v>3688</v>
      </c>
      <c r="G109" s="14">
        <f t="shared" si="15"/>
        <v>-1.6744000000471715E-2</v>
      </c>
      <c r="H109" s="14"/>
      <c r="I109" s="14">
        <f t="shared" si="14"/>
        <v>-1.6744000000471715E-2</v>
      </c>
      <c r="J109" s="14"/>
      <c r="K109" s="14"/>
      <c r="L109" s="14"/>
      <c r="M109" s="14"/>
      <c r="N109" s="14"/>
      <c r="O109" s="14"/>
      <c r="P109" s="14"/>
      <c r="Q109" s="16">
        <f t="shared" si="13"/>
        <v>33161.161999999997</v>
      </c>
      <c r="R109" s="14"/>
      <c r="S109" s="14"/>
      <c r="AA109">
        <v>6</v>
      </c>
      <c r="AC109" t="s">
        <v>32</v>
      </c>
      <c r="AE109" t="s">
        <v>28</v>
      </c>
    </row>
    <row r="110" spans="1:31" x14ac:dyDescent="0.2">
      <c r="A110" s="14" t="s">
        <v>36</v>
      </c>
      <c r="B110" s="14"/>
      <c r="C110" s="15">
        <v>48252.845999999998</v>
      </c>
      <c r="D110" s="15"/>
      <c r="E110" s="14">
        <f t="shared" si="11"/>
        <v>3738.9880612242046</v>
      </c>
      <c r="F110" s="14">
        <f t="shared" si="12"/>
        <v>3739</v>
      </c>
      <c r="G110" s="14">
        <f t="shared" si="15"/>
        <v>-1.7132000000856351E-2</v>
      </c>
      <c r="H110" s="14"/>
      <c r="I110" s="14">
        <f t="shared" si="14"/>
        <v>-1.7132000000856351E-2</v>
      </c>
      <c r="J110" s="14"/>
      <c r="K110" s="14"/>
      <c r="L110" s="14"/>
      <c r="M110" s="14"/>
      <c r="N110" s="14"/>
      <c r="O110" s="14"/>
      <c r="P110" s="14"/>
      <c r="Q110" s="16">
        <f t="shared" si="13"/>
        <v>33234.345999999998</v>
      </c>
      <c r="R110" s="14"/>
      <c r="S110" s="14"/>
      <c r="AA110">
        <v>8</v>
      </c>
      <c r="AC110" t="s">
        <v>66</v>
      </c>
      <c r="AE110" t="s">
        <v>37</v>
      </c>
    </row>
    <row r="111" spans="1:31" x14ac:dyDescent="0.2">
      <c r="A111" s="14" t="s">
        <v>71</v>
      </c>
      <c r="B111" s="14"/>
      <c r="C111" s="15">
        <v>48307.396999999997</v>
      </c>
      <c r="D111" s="15">
        <v>6.0000000000000001E-3</v>
      </c>
      <c r="E111" s="14">
        <f t="shared" si="11"/>
        <v>3777.0030132656148</v>
      </c>
      <c r="F111" s="14">
        <f t="shared" si="12"/>
        <v>3777</v>
      </c>
      <c r="G111" s="14">
        <f t="shared" si="15"/>
        <v>4.3239999940851703E-3</v>
      </c>
      <c r="H111" s="14"/>
      <c r="I111" s="14">
        <f t="shared" si="14"/>
        <v>4.3239999940851703E-3</v>
      </c>
      <c r="J111" s="14"/>
      <c r="K111" s="14"/>
      <c r="L111" s="14"/>
      <c r="M111" s="14"/>
      <c r="N111" s="14"/>
      <c r="O111" s="14"/>
      <c r="P111" s="14"/>
      <c r="Q111" s="16">
        <f t="shared" si="13"/>
        <v>33288.896999999997</v>
      </c>
      <c r="R111" s="14"/>
      <c r="S111" s="14"/>
      <c r="AA111">
        <v>6</v>
      </c>
      <c r="AC111" t="s">
        <v>32</v>
      </c>
      <c r="AE111" t="s">
        <v>28</v>
      </c>
    </row>
    <row r="112" spans="1:31" x14ac:dyDescent="0.2">
      <c r="A112" s="14" t="s">
        <v>71</v>
      </c>
      <c r="B112" s="14"/>
      <c r="C112" s="15">
        <v>48330.349000000002</v>
      </c>
      <c r="D112" s="15"/>
      <c r="E112" s="14">
        <f t="shared" si="11"/>
        <v>3792.9975721051346</v>
      </c>
      <c r="F112" s="14">
        <f t="shared" si="12"/>
        <v>3793</v>
      </c>
      <c r="G112" s="14">
        <f t="shared" si="15"/>
        <v>-3.48400000075344E-3</v>
      </c>
      <c r="H112" s="14"/>
      <c r="I112" s="14">
        <f t="shared" si="14"/>
        <v>-3.48400000075344E-3</v>
      </c>
      <c r="J112" s="14"/>
      <c r="K112" s="14"/>
      <c r="L112" s="14"/>
      <c r="M112" s="14"/>
      <c r="N112" s="14"/>
      <c r="O112" s="14"/>
      <c r="P112" s="14"/>
      <c r="Q112" s="16">
        <f t="shared" si="13"/>
        <v>33311.849000000002</v>
      </c>
      <c r="R112" s="14"/>
      <c r="S112" s="14"/>
      <c r="AA112">
        <v>9</v>
      </c>
      <c r="AC112" t="s">
        <v>55</v>
      </c>
      <c r="AE112" t="s">
        <v>28</v>
      </c>
    </row>
    <row r="113" spans="1:31" x14ac:dyDescent="0.2">
      <c r="A113" s="14" t="s">
        <v>36</v>
      </c>
      <c r="B113" s="14"/>
      <c r="C113" s="15">
        <v>48331.775000000001</v>
      </c>
      <c r="D113" s="15"/>
      <c r="E113" s="14">
        <f t="shared" si="11"/>
        <v>3793.9913086381225</v>
      </c>
      <c r="F113" s="14">
        <f t="shared" si="12"/>
        <v>3794</v>
      </c>
      <c r="G113" s="14">
        <f t="shared" si="15"/>
        <v>-1.2471999994886573E-2</v>
      </c>
      <c r="H113" s="14"/>
      <c r="I113" s="14">
        <f t="shared" si="14"/>
        <v>-1.2471999994886573E-2</v>
      </c>
      <c r="J113" s="14"/>
      <c r="K113" s="14"/>
      <c r="L113" s="14"/>
      <c r="M113" s="14"/>
      <c r="N113" s="14"/>
      <c r="O113" s="14"/>
      <c r="P113" s="14"/>
      <c r="Q113" s="16">
        <f t="shared" si="13"/>
        <v>33313.275000000001</v>
      </c>
      <c r="R113" s="14"/>
      <c r="S113" s="14"/>
      <c r="AA113">
        <v>17</v>
      </c>
      <c r="AC113" t="s">
        <v>35</v>
      </c>
      <c r="AE113" t="s">
        <v>37</v>
      </c>
    </row>
    <row r="114" spans="1:31" x14ac:dyDescent="0.2">
      <c r="A114" s="14" t="s">
        <v>73</v>
      </c>
      <c r="B114" s="14"/>
      <c r="C114" s="15">
        <v>48624.491999999998</v>
      </c>
      <c r="D114" s="15">
        <v>6.0000000000000001E-3</v>
      </c>
      <c r="E114" s="14">
        <f t="shared" si="11"/>
        <v>3997.9769865671346</v>
      </c>
      <c r="F114" s="14">
        <f t="shared" si="12"/>
        <v>3998</v>
      </c>
      <c r="G114" s="14">
        <f t="shared" si="15"/>
        <v>-3.3024000003933907E-2</v>
      </c>
      <c r="H114" s="14"/>
      <c r="I114" s="14">
        <f t="shared" si="14"/>
        <v>-3.3024000003933907E-2</v>
      </c>
      <c r="K114" s="14"/>
      <c r="L114" s="14"/>
      <c r="M114" s="14"/>
      <c r="N114" s="14"/>
      <c r="O114" s="14"/>
      <c r="P114" s="14"/>
      <c r="Q114" s="16">
        <f t="shared" si="13"/>
        <v>33605.991999999998</v>
      </c>
      <c r="R114" s="14"/>
      <c r="S114" s="14"/>
      <c r="AA114">
        <v>11</v>
      </c>
      <c r="AC114" t="s">
        <v>72</v>
      </c>
      <c r="AE114" t="s">
        <v>28</v>
      </c>
    </row>
    <row r="115" spans="1:31" x14ac:dyDescent="0.2">
      <c r="A115" s="14" t="s">
        <v>36</v>
      </c>
      <c r="B115" s="14"/>
      <c r="C115" s="15">
        <v>48661.817999999999</v>
      </c>
      <c r="D115" s="15"/>
      <c r="E115" s="14">
        <f t="shared" si="11"/>
        <v>4023.9883539095799</v>
      </c>
      <c r="F115" s="14">
        <f t="shared" si="12"/>
        <v>4024</v>
      </c>
      <c r="G115" s="14">
        <f t="shared" si="15"/>
        <v>-1.6711999996914528E-2</v>
      </c>
      <c r="H115" s="14"/>
      <c r="I115" s="14">
        <f t="shared" si="14"/>
        <v>-1.6711999996914528E-2</v>
      </c>
      <c r="J115" s="14"/>
      <c r="K115" s="14"/>
      <c r="L115" s="14"/>
      <c r="M115" s="14"/>
      <c r="N115" s="14"/>
      <c r="O115" s="14"/>
      <c r="P115" s="14"/>
      <c r="Q115" s="16">
        <f t="shared" si="13"/>
        <v>33643.317999999999</v>
      </c>
      <c r="R115" s="14"/>
      <c r="S115" s="14"/>
      <c r="AA115">
        <v>15</v>
      </c>
      <c r="AC115" t="s">
        <v>35</v>
      </c>
      <c r="AE115" t="s">
        <v>37</v>
      </c>
    </row>
    <row r="116" spans="1:31" x14ac:dyDescent="0.2">
      <c r="A116" s="14" t="s">
        <v>36</v>
      </c>
      <c r="B116" s="14"/>
      <c r="C116" s="15">
        <v>48694.819000000003</v>
      </c>
      <c r="D116" s="15"/>
      <c r="E116" s="14">
        <f t="shared" si="11"/>
        <v>4046.9857587659299</v>
      </c>
      <c r="F116" s="14">
        <f t="shared" si="12"/>
        <v>4047</v>
      </c>
      <c r="G116" s="14">
        <f t="shared" si="15"/>
        <v>-2.0435999998881016E-2</v>
      </c>
      <c r="H116" s="14"/>
      <c r="I116" s="14">
        <f t="shared" si="14"/>
        <v>-2.0435999998881016E-2</v>
      </c>
      <c r="J116" s="14"/>
      <c r="K116" s="14"/>
      <c r="L116" s="14"/>
      <c r="M116" s="14"/>
      <c r="N116" s="14"/>
      <c r="O116" s="14"/>
      <c r="P116" s="14"/>
      <c r="Q116" s="16">
        <f t="shared" si="13"/>
        <v>33676.319000000003</v>
      </c>
      <c r="R116" s="14"/>
      <c r="S116" s="14"/>
      <c r="AA116">
        <v>14</v>
      </c>
      <c r="AC116" t="s">
        <v>66</v>
      </c>
      <c r="AE116" t="s">
        <v>37</v>
      </c>
    </row>
    <row r="117" spans="1:31" x14ac:dyDescent="0.2">
      <c r="A117" s="14" t="s">
        <v>36</v>
      </c>
      <c r="B117" s="14"/>
      <c r="C117" s="15">
        <v>48717.777999999998</v>
      </c>
      <c r="D117" s="15"/>
      <c r="E117" s="14">
        <f t="shared" ref="E117:E148" si="16">+(C117-C$7)/C$8</f>
        <v>4062.985195695016</v>
      </c>
      <c r="F117" s="14">
        <f t="shared" ref="F117:F148" si="17">ROUND(2*E117,0)/2</f>
        <v>4063</v>
      </c>
      <c r="G117" s="14">
        <f t="shared" si="15"/>
        <v>-2.1244000003207475E-2</v>
      </c>
      <c r="H117" s="14"/>
      <c r="I117" s="14">
        <f t="shared" si="14"/>
        <v>-2.1244000003207475E-2</v>
      </c>
      <c r="J117" s="14"/>
      <c r="K117" s="14"/>
      <c r="L117" s="14"/>
      <c r="M117" s="14"/>
      <c r="N117" s="14"/>
      <c r="O117" s="14"/>
      <c r="P117" s="14"/>
      <c r="Q117" s="16">
        <f t="shared" ref="Q117:Q148" si="18">+C117-15018.5</f>
        <v>33699.277999999998</v>
      </c>
      <c r="R117" s="14"/>
      <c r="S117" s="14"/>
      <c r="AA117">
        <v>18</v>
      </c>
      <c r="AC117" t="s">
        <v>35</v>
      </c>
      <c r="AE117" t="s">
        <v>37</v>
      </c>
    </row>
    <row r="118" spans="1:31" x14ac:dyDescent="0.2">
      <c r="A118" s="14" t="s">
        <v>74</v>
      </c>
      <c r="B118" s="14"/>
      <c r="C118" s="15">
        <v>48977.510999999999</v>
      </c>
      <c r="D118" s="15">
        <v>3.0000000000000001E-3</v>
      </c>
      <c r="E118" s="14">
        <f t="shared" si="16"/>
        <v>4243.9853155566452</v>
      </c>
      <c r="F118" s="14">
        <f t="shared" si="17"/>
        <v>4244</v>
      </c>
      <c r="G118" s="14">
        <f t="shared" si="15"/>
        <v>-2.1072000003186986E-2</v>
      </c>
      <c r="H118" s="14"/>
      <c r="I118" s="14">
        <f t="shared" si="14"/>
        <v>-2.1072000003186986E-2</v>
      </c>
      <c r="K118" s="14"/>
      <c r="L118" s="14"/>
      <c r="M118" s="14"/>
      <c r="N118" s="14"/>
      <c r="O118" s="14"/>
      <c r="P118" s="14"/>
      <c r="Q118" s="16">
        <f t="shared" si="18"/>
        <v>33959.010999999999</v>
      </c>
      <c r="R118" s="14"/>
      <c r="S118" s="14"/>
      <c r="AA118">
        <v>8</v>
      </c>
      <c r="AC118" t="s">
        <v>32</v>
      </c>
      <c r="AE118" t="s">
        <v>28</v>
      </c>
    </row>
    <row r="119" spans="1:31" x14ac:dyDescent="0.2">
      <c r="A119" s="14" t="s">
        <v>36</v>
      </c>
      <c r="B119" s="14"/>
      <c r="C119" s="15">
        <v>49007.64</v>
      </c>
      <c r="D119" s="15"/>
      <c r="E119" s="14">
        <f t="shared" si="16"/>
        <v>4264.9813099482371</v>
      </c>
      <c r="F119" s="14">
        <f t="shared" si="17"/>
        <v>4265</v>
      </c>
      <c r="G119" s="14">
        <f t="shared" si="15"/>
        <v>-2.681999999913387E-2</v>
      </c>
      <c r="H119" s="14"/>
      <c r="I119" s="14">
        <f t="shared" si="14"/>
        <v>-2.681999999913387E-2</v>
      </c>
      <c r="J119" s="14"/>
      <c r="K119" s="14"/>
      <c r="L119" s="14"/>
      <c r="M119" s="14"/>
      <c r="N119" s="14"/>
      <c r="O119" s="14"/>
      <c r="P119" s="14"/>
      <c r="Q119" s="16">
        <f t="shared" si="18"/>
        <v>33989.14</v>
      </c>
      <c r="R119" s="14"/>
      <c r="S119" s="14"/>
      <c r="AA119">
        <v>16</v>
      </c>
      <c r="AC119" t="s">
        <v>35</v>
      </c>
      <c r="AE119" t="s">
        <v>37</v>
      </c>
    </row>
    <row r="120" spans="1:31" x14ac:dyDescent="0.2">
      <c r="A120" s="14" t="s">
        <v>84</v>
      </c>
      <c r="B120" s="14"/>
      <c r="C120" s="15">
        <v>49020.567999999999</v>
      </c>
      <c r="D120" s="15">
        <v>2E-3</v>
      </c>
      <c r="E120" s="14">
        <f t="shared" si="16"/>
        <v>4273.990444519397</v>
      </c>
      <c r="F120" s="14">
        <f t="shared" si="17"/>
        <v>4274</v>
      </c>
      <c r="G120" s="14">
        <f t="shared" si="15"/>
        <v>-1.3711999999941327E-2</v>
      </c>
      <c r="H120" s="14"/>
      <c r="I120" s="14"/>
      <c r="J120" s="14"/>
      <c r="K120" s="14">
        <f>G120</f>
        <v>-1.3711999999941327E-2</v>
      </c>
      <c r="L120" s="14"/>
      <c r="M120" s="14"/>
      <c r="N120" s="14"/>
      <c r="O120" s="14"/>
      <c r="P120" s="14"/>
      <c r="Q120" s="16">
        <f t="shared" si="18"/>
        <v>34002.067999999999</v>
      </c>
      <c r="R120" s="14"/>
      <c r="S120" s="14"/>
    </row>
    <row r="121" spans="1:31" x14ac:dyDescent="0.2">
      <c r="A121" s="14" t="s">
        <v>36</v>
      </c>
      <c r="B121" s="14"/>
      <c r="C121" s="15">
        <v>49311.851999999999</v>
      </c>
      <c r="D121" s="15"/>
      <c r="E121" s="14">
        <f t="shared" si="16"/>
        <v>4476.977507825849</v>
      </c>
      <c r="F121" s="14">
        <f t="shared" si="17"/>
        <v>4477</v>
      </c>
      <c r="G121" s="14">
        <f t="shared" si="15"/>
        <v>-3.227599999809172E-2</v>
      </c>
      <c r="H121" s="14"/>
      <c r="I121" s="14">
        <f t="shared" ref="I121:I127" si="19">G121</f>
        <v>-3.227599999809172E-2</v>
      </c>
      <c r="J121" s="14"/>
      <c r="K121" s="14"/>
      <c r="L121" s="14"/>
      <c r="M121" s="14"/>
      <c r="N121" s="14"/>
      <c r="O121" s="14"/>
      <c r="P121" s="14"/>
      <c r="Q121" s="16">
        <f t="shared" si="18"/>
        <v>34293.351999999999</v>
      </c>
      <c r="R121" s="14"/>
      <c r="S121" s="14"/>
      <c r="AA121">
        <v>16</v>
      </c>
      <c r="AC121" t="s">
        <v>35</v>
      </c>
      <c r="AE121" t="s">
        <v>37</v>
      </c>
    </row>
    <row r="122" spans="1:31" x14ac:dyDescent="0.2">
      <c r="A122" s="14" t="s">
        <v>75</v>
      </c>
      <c r="B122" s="14"/>
      <c r="C122" s="15">
        <v>49749.544999999998</v>
      </c>
      <c r="D122" s="15">
        <v>3.0000000000000001E-3</v>
      </c>
      <c r="E122" s="14">
        <f t="shared" si="16"/>
        <v>4781.9926020287276</v>
      </c>
      <c r="F122" s="14">
        <f t="shared" si="17"/>
        <v>4782</v>
      </c>
      <c r="G122" s="14">
        <f t="shared" si="15"/>
        <v>-1.0615999999572523E-2</v>
      </c>
      <c r="H122" s="14"/>
      <c r="I122" s="14">
        <f t="shared" si="19"/>
        <v>-1.0615999999572523E-2</v>
      </c>
      <c r="K122" s="14"/>
      <c r="L122" s="14"/>
      <c r="M122" s="14"/>
      <c r="N122" s="14"/>
      <c r="O122" s="14"/>
      <c r="P122" s="14"/>
      <c r="Q122" s="16">
        <f t="shared" si="18"/>
        <v>34731.044999999998</v>
      </c>
      <c r="R122" s="14"/>
      <c r="S122" s="14"/>
      <c r="AA122">
        <v>6</v>
      </c>
      <c r="AC122" t="s">
        <v>32</v>
      </c>
      <c r="AE122" t="s">
        <v>28</v>
      </c>
    </row>
    <row r="123" spans="1:31" x14ac:dyDescent="0.2">
      <c r="A123" s="14" t="s">
        <v>75</v>
      </c>
      <c r="B123" s="14"/>
      <c r="C123" s="15">
        <v>49788.298999999999</v>
      </c>
      <c r="D123" s="15">
        <v>6.0000000000000001E-3</v>
      </c>
      <c r="E123" s="14">
        <f t="shared" si="16"/>
        <v>4808.9990996440392</v>
      </c>
      <c r="F123" s="14">
        <f t="shared" si="17"/>
        <v>4809</v>
      </c>
      <c r="G123" s="14">
        <f t="shared" si="15"/>
        <v>-1.2920000008307397E-3</v>
      </c>
      <c r="H123" s="14"/>
      <c r="I123" s="14">
        <f t="shared" si="19"/>
        <v>-1.2920000008307397E-3</v>
      </c>
      <c r="K123" s="14"/>
      <c r="L123" s="14"/>
      <c r="M123" s="14"/>
      <c r="N123" s="14"/>
      <c r="O123" s="14"/>
      <c r="P123" s="14"/>
      <c r="Q123" s="16">
        <f t="shared" si="18"/>
        <v>34769.798999999999</v>
      </c>
      <c r="R123" s="14"/>
      <c r="S123" s="14"/>
      <c r="AA123">
        <v>8</v>
      </c>
      <c r="AC123" t="s">
        <v>55</v>
      </c>
      <c r="AE123" t="s">
        <v>28</v>
      </c>
    </row>
    <row r="124" spans="1:31" x14ac:dyDescent="0.2">
      <c r="A124" s="14" t="s">
        <v>76</v>
      </c>
      <c r="B124" s="14"/>
      <c r="C124" s="15">
        <v>49841.364000000001</v>
      </c>
      <c r="D124" s="15">
        <v>6.0000000000000001E-3</v>
      </c>
      <c r="E124" s="14">
        <f t="shared" si="16"/>
        <v>4845.9785029561244</v>
      </c>
      <c r="F124" s="14">
        <f t="shared" si="17"/>
        <v>4846</v>
      </c>
      <c r="G124" s="14">
        <f t="shared" si="15"/>
        <v>-3.0847999994875863E-2</v>
      </c>
      <c r="H124" s="14"/>
      <c r="I124" s="14">
        <f t="shared" si="19"/>
        <v>-3.0847999994875863E-2</v>
      </c>
      <c r="K124" s="14"/>
      <c r="L124" s="14"/>
      <c r="M124" s="14"/>
      <c r="N124" s="14"/>
      <c r="O124" s="14"/>
      <c r="P124" s="14"/>
      <c r="Q124" s="16">
        <f t="shared" si="18"/>
        <v>34822.864000000001</v>
      </c>
      <c r="R124" s="14"/>
      <c r="S124" s="14"/>
      <c r="AA124">
        <v>9</v>
      </c>
      <c r="AC124" t="s">
        <v>55</v>
      </c>
      <c r="AE124" t="s">
        <v>28</v>
      </c>
    </row>
    <row r="125" spans="1:31" x14ac:dyDescent="0.2">
      <c r="A125" s="14" t="s">
        <v>76</v>
      </c>
      <c r="B125" s="14"/>
      <c r="C125" s="15">
        <v>49841.366000000002</v>
      </c>
      <c r="D125" s="15">
        <v>2E-3</v>
      </c>
      <c r="E125" s="14">
        <f t="shared" si="16"/>
        <v>4845.9798966960025</v>
      </c>
      <c r="F125" s="14">
        <f t="shared" si="17"/>
        <v>4846</v>
      </c>
      <c r="G125" s="14">
        <f t="shared" si="15"/>
        <v>-2.884799999446841E-2</v>
      </c>
      <c r="H125" s="14"/>
      <c r="I125" s="14">
        <f t="shared" si="19"/>
        <v>-2.884799999446841E-2</v>
      </c>
      <c r="K125" s="14"/>
      <c r="L125" s="14"/>
      <c r="M125" s="14"/>
      <c r="N125" s="14"/>
      <c r="O125" s="14"/>
      <c r="P125" s="14"/>
      <c r="Q125" s="16">
        <f t="shared" si="18"/>
        <v>34822.866000000002</v>
      </c>
      <c r="R125" s="14"/>
      <c r="S125" s="14"/>
      <c r="AA125">
        <v>7</v>
      </c>
      <c r="AC125" t="s">
        <v>72</v>
      </c>
      <c r="AE125" t="s">
        <v>28</v>
      </c>
    </row>
    <row r="126" spans="1:31" x14ac:dyDescent="0.2">
      <c r="A126" s="14" t="s">
        <v>77</v>
      </c>
      <c r="B126" s="14"/>
      <c r="C126" s="15">
        <v>50079.582999999999</v>
      </c>
      <c r="D126" s="15">
        <v>4.0000000000000001E-3</v>
      </c>
      <c r="E126" s="14">
        <f t="shared" si="16"/>
        <v>5011.9861629504912</v>
      </c>
      <c r="F126" s="14">
        <f t="shared" si="17"/>
        <v>5012</v>
      </c>
      <c r="G126" s="14">
        <f t="shared" si="15"/>
        <v>-1.9855999998981133E-2</v>
      </c>
      <c r="H126" s="14"/>
      <c r="I126" s="14">
        <f t="shared" si="19"/>
        <v>-1.9855999998981133E-2</v>
      </c>
      <c r="K126" s="14"/>
      <c r="L126" s="14"/>
      <c r="M126" s="14"/>
      <c r="N126" s="14"/>
      <c r="O126" s="14"/>
      <c r="P126" s="14"/>
      <c r="Q126" s="16">
        <f t="shared" si="18"/>
        <v>35061.082999999999</v>
      </c>
      <c r="R126" s="14"/>
      <c r="S126" s="14"/>
      <c r="AA126">
        <v>5</v>
      </c>
      <c r="AC126" t="s">
        <v>32</v>
      </c>
      <c r="AE126" t="s">
        <v>28</v>
      </c>
    </row>
    <row r="127" spans="1:31" x14ac:dyDescent="0.2">
      <c r="A127" s="14" t="s">
        <v>77</v>
      </c>
      <c r="B127" s="14"/>
      <c r="C127" s="15">
        <v>50151.337</v>
      </c>
      <c r="D127" s="15">
        <v>6.0000000000000001E-3</v>
      </c>
      <c r="E127" s="14">
        <f t="shared" si="16"/>
        <v>5061.9893685522111</v>
      </c>
      <c r="F127" s="14">
        <f t="shared" si="17"/>
        <v>5062</v>
      </c>
      <c r="G127" s="14">
        <f t="shared" si="15"/>
        <v>-1.5255999998771586E-2</v>
      </c>
      <c r="H127" s="14"/>
      <c r="I127" s="14">
        <f t="shared" si="19"/>
        <v>-1.5255999998771586E-2</v>
      </c>
      <c r="K127" s="14"/>
      <c r="L127" s="14"/>
      <c r="M127" s="14"/>
      <c r="N127" s="14"/>
      <c r="O127" s="14"/>
      <c r="P127" s="14"/>
      <c r="Q127" s="16">
        <f t="shared" si="18"/>
        <v>35132.837</v>
      </c>
      <c r="R127" s="14"/>
      <c r="S127" s="14"/>
      <c r="AA127">
        <v>7</v>
      </c>
      <c r="AC127" t="s">
        <v>55</v>
      </c>
      <c r="AE127" t="s">
        <v>28</v>
      </c>
    </row>
    <row r="128" spans="1:31" x14ac:dyDescent="0.2">
      <c r="A128" s="63" t="s">
        <v>448</v>
      </c>
      <c r="B128" s="65" t="s">
        <v>88</v>
      </c>
      <c r="C128" s="64">
        <v>50152.752999999997</v>
      </c>
      <c r="D128" s="15"/>
      <c r="E128" s="44">
        <f t="shared" si="16"/>
        <v>5062.9761363858079</v>
      </c>
      <c r="F128" s="14">
        <f t="shared" si="17"/>
        <v>5063</v>
      </c>
      <c r="G128" s="14">
        <f t="shared" si="15"/>
        <v>-3.4244000002217945E-2</v>
      </c>
      <c r="H128" s="14"/>
      <c r="I128" s="14"/>
      <c r="J128" s="14"/>
      <c r="K128">
        <f>G128</f>
        <v>-3.4244000002217945E-2</v>
      </c>
      <c r="L128" s="14"/>
      <c r="M128" s="14"/>
      <c r="N128" s="14"/>
      <c r="O128" s="14"/>
      <c r="P128" s="14"/>
      <c r="Q128" s="16">
        <f t="shared" si="18"/>
        <v>35134.252999999997</v>
      </c>
      <c r="R128" s="14"/>
      <c r="S128" s="14"/>
    </row>
    <row r="129" spans="1:31" x14ac:dyDescent="0.2">
      <c r="A129" s="63" t="s">
        <v>452</v>
      </c>
      <c r="B129" s="65" t="s">
        <v>88</v>
      </c>
      <c r="C129" s="64">
        <v>50191.492100000003</v>
      </c>
      <c r="D129" s="15"/>
      <c r="E129" s="44">
        <f t="shared" si="16"/>
        <v>5089.9722506390326</v>
      </c>
      <c r="F129" s="14">
        <f t="shared" si="17"/>
        <v>5090</v>
      </c>
      <c r="G129" s="14">
        <f t="shared" si="15"/>
        <v>-3.981999999814434E-2</v>
      </c>
      <c r="H129" s="14"/>
      <c r="I129" s="14"/>
      <c r="J129" s="14">
        <f>G129</f>
        <v>-3.981999999814434E-2</v>
      </c>
      <c r="L129" s="14"/>
      <c r="M129" s="14"/>
      <c r="N129" s="14"/>
      <c r="O129" s="14"/>
      <c r="P129" s="14"/>
      <c r="Q129" s="16">
        <f t="shared" si="18"/>
        <v>35172.992100000003</v>
      </c>
      <c r="R129" s="14"/>
      <c r="S129" s="14"/>
    </row>
    <row r="130" spans="1:31" x14ac:dyDescent="0.2">
      <c r="A130" s="14" t="s">
        <v>78</v>
      </c>
      <c r="B130" s="14"/>
      <c r="C130" s="15">
        <v>50194.370999999999</v>
      </c>
      <c r="D130" s="15">
        <v>1.1999999999999999E-3</v>
      </c>
      <c r="E130" s="14">
        <f t="shared" si="16"/>
        <v>5091.9784695063654</v>
      </c>
      <c r="F130" s="14">
        <f t="shared" si="17"/>
        <v>5092</v>
      </c>
      <c r="G130" s="14">
        <f t="shared" si="15"/>
        <v>-3.0895999996573664E-2</v>
      </c>
      <c r="H130" s="14"/>
      <c r="I130" s="14"/>
      <c r="J130" s="14">
        <f>G130</f>
        <v>-3.0895999996573664E-2</v>
      </c>
      <c r="K130" s="14"/>
      <c r="L130" s="14"/>
      <c r="M130" s="14"/>
      <c r="N130" s="14"/>
      <c r="O130" s="14"/>
      <c r="P130" s="14"/>
      <c r="Q130" s="16">
        <f t="shared" si="18"/>
        <v>35175.870999999999</v>
      </c>
      <c r="R130" s="14"/>
      <c r="S130" s="14"/>
      <c r="AA130">
        <v>20</v>
      </c>
      <c r="AC130" t="s">
        <v>26</v>
      </c>
      <c r="AE130" t="s">
        <v>28</v>
      </c>
    </row>
    <row r="131" spans="1:31" x14ac:dyDescent="0.2">
      <c r="A131" s="14" t="s">
        <v>78</v>
      </c>
      <c r="B131" s="14"/>
      <c r="C131" s="15">
        <v>50194.371599999999</v>
      </c>
      <c r="D131" s="15">
        <v>1.1999999999999999E-3</v>
      </c>
      <c r="E131" s="14">
        <f t="shared" si="16"/>
        <v>5091.9788876283283</v>
      </c>
      <c r="F131" s="14">
        <f t="shared" si="17"/>
        <v>5092</v>
      </c>
      <c r="G131" s="14">
        <f t="shared" si="15"/>
        <v>-3.0295999997179024E-2</v>
      </c>
      <c r="H131" s="14"/>
      <c r="I131" s="14"/>
      <c r="J131" s="14">
        <f>G131</f>
        <v>-3.0295999997179024E-2</v>
      </c>
      <c r="K131" s="14"/>
      <c r="L131" s="14"/>
      <c r="M131" s="14"/>
      <c r="N131" s="14"/>
      <c r="O131" s="14"/>
      <c r="P131" s="14"/>
      <c r="Q131" s="16">
        <f t="shared" si="18"/>
        <v>35175.871599999999</v>
      </c>
      <c r="R131" s="14"/>
      <c r="S131" s="14"/>
      <c r="AA131">
        <v>20</v>
      </c>
      <c r="AC131" t="s">
        <v>26</v>
      </c>
      <c r="AE131" t="s">
        <v>28</v>
      </c>
    </row>
    <row r="132" spans="1:31" x14ac:dyDescent="0.2">
      <c r="A132" s="14" t="s">
        <v>78</v>
      </c>
      <c r="B132" s="14"/>
      <c r="C132" s="15">
        <v>50194.377</v>
      </c>
      <c r="D132" s="15">
        <v>4.0000000000000001E-3</v>
      </c>
      <c r="E132" s="14">
        <f t="shared" si="16"/>
        <v>5091.9826507260004</v>
      </c>
      <c r="F132" s="14">
        <f t="shared" si="17"/>
        <v>5092</v>
      </c>
      <c r="G132" s="14">
        <f t="shared" si="15"/>
        <v>-2.4895999995351303E-2</v>
      </c>
      <c r="H132" s="14"/>
      <c r="I132" s="14">
        <f t="shared" ref="I132:I138" si="20">G132</f>
        <v>-2.4895999995351303E-2</v>
      </c>
      <c r="K132" s="14"/>
      <c r="L132" s="14"/>
      <c r="M132" s="14"/>
      <c r="N132" s="14"/>
      <c r="O132" s="14"/>
      <c r="P132" s="14"/>
      <c r="Q132" s="16">
        <f t="shared" si="18"/>
        <v>35175.877</v>
      </c>
      <c r="R132" s="14"/>
      <c r="S132" s="14"/>
      <c r="AA132">
        <v>5</v>
      </c>
      <c r="AC132" t="s">
        <v>32</v>
      </c>
      <c r="AE132" t="s">
        <v>28</v>
      </c>
    </row>
    <row r="133" spans="1:31" x14ac:dyDescent="0.2">
      <c r="A133" s="14" t="s">
        <v>78</v>
      </c>
      <c r="B133" s="14"/>
      <c r="C133" s="15">
        <v>50194.377</v>
      </c>
      <c r="D133" s="15">
        <v>4.0000000000000001E-3</v>
      </c>
      <c r="E133" s="14">
        <f t="shared" si="16"/>
        <v>5091.9826507260004</v>
      </c>
      <c r="F133" s="14">
        <f t="shared" si="17"/>
        <v>5092</v>
      </c>
      <c r="G133" s="14">
        <f t="shared" si="15"/>
        <v>-2.4895999995351303E-2</v>
      </c>
      <c r="H133" s="14"/>
      <c r="I133" s="14">
        <f t="shared" si="20"/>
        <v>-2.4895999995351303E-2</v>
      </c>
      <c r="K133" s="14"/>
      <c r="L133" s="14"/>
      <c r="M133" s="14"/>
      <c r="N133" s="14"/>
      <c r="O133" s="14"/>
      <c r="P133" s="14"/>
      <c r="Q133" s="16">
        <f t="shared" si="18"/>
        <v>35175.877</v>
      </c>
      <c r="R133" s="14"/>
      <c r="S133" s="14"/>
      <c r="AA133">
        <v>5</v>
      </c>
      <c r="AC133" t="s">
        <v>32</v>
      </c>
      <c r="AE133" t="s">
        <v>28</v>
      </c>
    </row>
    <row r="134" spans="1:31" x14ac:dyDescent="0.2">
      <c r="A134" s="14" t="s">
        <v>79</v>
      </c>
      <c r="B134" s="14"/>
      <c r="C134" s="15">
        <v>50514.379000000001</v>
      </c>
      <c r="D134" s="15">
        <v>6.0000000000000001E-3</v>
      </c>
      <c r="E134" s="14">
        <f t="shared" si="16"/>
        <v>5314.9824249401399</v>
      </c>
      <c r="F134" s="14">
        <f t="shared" si="17"/>
        <v>5315</v>
      </c>
      <c r="G134" s="14">
        <f t="shared" si="15"/>
        <v>-2.5219999995897524E-2</v>
      </c>
      <c r="H134" s="14"/>
      <c r="I134" s="14">
        <f t="shared" si="20"/>
        <v>-2.5219999995897524E-2</v>
      </c>
      <c r="K134" s="14"/>
      <c r="L134" s="14"/>
      <c r="M134" s="14"/>
      <c r="N134" s="14"/>
      <c r="O134" s="14"/>
      <c r="P134" s="14"/>
      <c r="Q134" s="16">
        <f t="shared" si="18"/>
        <v>35495.879000000001</v>
      </c>
      <c r="R134" s="14"/>
      <c r="S134" s="14"/>
      <c r="AA134">
        <v>8</v>
      </c>
      <c r="AC134" t="s">
        <v>55</v>
      </c>
      <c r="AE134" t="s">
        <v>28</v>
      </c>
    </row>
    <row r="135" spans="1:31" x14ac:dyDescent="0.2">
      <c r="A135" s="14" t="s">
        <v>80</v>
      </c>
      <c r="B135" s="14"/>
      <c r="C135" s="15">
        <v>50557.417999999998</v>
      </c>
      <c r="D135" s="15">
        <v>6.0000000000000001E-3</v>
      </c>
      <c r="E135" s="14">
        <f t="shared" si="16"/>
        <v>5344.9750102439875</v>
      </c>
      <c r="F135" s="14">
        <f t="shared" si="17"/>
        <v>5345</v>
      </c>
      <c r="G135" s="14">
        <f t="shared" si="15"/>
        <v>-3.5860000003594905E-2</v>
      </c>
      <c r="H135" s="14"/>
      <c r="I135" s="14">
        <f t="shared" si="20"/>
        <v>-3.5860000003594905E-2</v>
      </c>
      <c r="K135" s="14"/>
      <c r="L135" s="14"/>
      <c r="M135" s="14"/>
      <c r="N135" s="14"/>
      <c r="O135" s="14"/>
      <c r="P135" s="14"/>
      <c r="Q135" s="16">
        <f t="shared" si="18"/>
        <v>35538.917999999998</v>
      </c>
      <c r="R135" s="14"/>
      <c r="S135" s="14"/>
      <c r="AA135">
        <v>7</v>
      </c>
      <c r="AC135" t="s">
        <v>55</v>
      </c>
      <c r="AE135" t="s">
        <v>28</v>
      </c>
    </row>
    <row r="136" spans="1:31" x14ac:dyDescent="0.2">
      <c r="A136" s="14" t="s">
        <v>81</v>
      </c>
      <c r="B136" s="14"/>
      <c r="C136" s="15">
        <v>50897.516000000003</v>
      </c>
      <c r="D136" s="15">
        <v>5.0000000000000001E-3</v>
      </c>
      <c r="E136" s="14">
        <f t="shared" si="16"/>
        <v>5581.9790827519146</v>
      </c>
      <c r="F136" s="14">
        <f t="shared" si="17"/>
        <v>5582</v>
      </c>
      <c r="G136" s="14">
        <f t="shared" ref="G136:G167" si="21">+C136-(C$7+F136*C$8)</f>
        <v>-3.0015999996976461E-2</v>
      </c>
      <c r="H136" s="14"/>
      <c r="I136" s="14">
        <f t="shared" si="20"/>
        <v>-3.0015999996976461E-2</v>
      </c>
      <c r="K136" s="14"/>
      <c r="L136" s="14"/>
      <c r="M136" s="14"/>
      <c r="N136" s="14"/>
      <c r="O136" s="14"/>
      <c r="P136" s="14"/>
      <c r="Q136" s="16">
        <f t="shared" si="18"/>
        <v>35879.016000000003</v>
      </c>
      <c r="R136" s="14"/>
      <c r="S136" s="14"/>
      <c r="AA136">
        <v>6</v>
      </c>
      <c r="AC136" t="s">
        <v>32</v>
      </c>
      <c r="AE136" t="s">
        <v>28</v>
      </c>
    </row>
    <row r="137" spans="1:31" x14ac:dyDescent="0.2">
      <c r="A137" s="14" t="s">
        <v>81</v>
      </c>
      <c r="B137" s="14"/>
      <c r="C137" s="15">
        <v>50900.39</v>
      </c>
      <c r="D137" s="15">
        <v>6.0000000000000001E-3</v>
      </c>
      <c r="E137" s="14">
        <f t="shared" si="16"/>
        <v>5583.9818869565461</v>
      </c>
      <c r="F137" s="14">
        <f t="shared" si="17"/>
        <v>5584</v>
      </c>
      <c r="G137" s="14">
        <f t="shared" si="21"/>
        <v>-2.5992000002588611E-2</v>
      </c>
      <c r="H137" s="14"/>
      <c r="I137" s="14">
        <f t="shared" si="20"/>
        <v>-2.5992000002588611E-2</v>
      </c>
      <c r="K137" s="14"/>
      <c r="L137" s="14"/>
      <c r="M137" s="14"/>
      <c r="N137" s="14"/>
      <c r="O137" s="14"/>
      <c r="P137" s="14"/>
      <c r="Q137" s="16">
        <f t="shared" si="18"/>
        <v>35881.89</v>
      </c>
      <c r="R137" s="14"/>
      <c r="S137" s="14"/>
      <c r="AA137">
        <v>8</v>
      </c>
      <c r="AC137" t="s">
        <v>55</v>
      </c>
      <c r="AE137" t="s">
        <v>28</v>
      </c>
    </row>
    <row r="138" spans="1:31" x14ac:dyDescent="0.2">
      <c r="A138" s="63" t="s">
        <v>477</v>
      </c>
      <c r="B138" s="65" t="s">
        <v>88</v>
      </c>
      <c r="C138" s="64">
        <v>51629.349000000002</v>
      </c>
      <c r="D138" s="15"/>
      <c r="E138" s="44">
        <f t="shared" si="16"/>
        <v>6091.9715008069779</v>
      </c>
      <c r="F138" s="14">
        <f t="shared" si="17"/>
        <v>6092</v>
      </c>
      <c r="G138" s="14">
        <f t="shared" si="21"/>
        <v>-4.0895999998610932E-2</v>
      </c>
      <c r="H138" s="14"/>
      <c r="I138" s="14">
        <f t="shared" si="20"/>
        <v>-4.0895999998610932E-2</v>
      </c>
      <c r="J138" s="14"/>
      <c r="L138" s="14"/>
      <c r="M138" s="14"/>
      <c r="N138" s="14"/>
      <c r="O138" s="14"/>
      <c r="P138" s="14"/>
      <c r="Q138" s="16">
        <f t="shared" si="18"/>
        <v>36610.849000000002</v>
      </c>
      <c r="R138" s="14"/>
      <c r="S138" s="14"/>
    </row>
    <row r="139" spans="1:31" x14ac:dyDescent="0.2">
      <c r="A139" s="9" t="s">
        <v>86</v>
      </c>
      <c r="B139" s="10"/>
      <c r="C139" s="13">
        <v>51956.534099999997</v>
      </c>
      <c r="D139" s="13">
        <v>2.0000000000000001E-4</v>
      </c>
      <c r="E139" s="14">
        <f t="shared" si="16"/>
        <v>6319.9769614798161</v>
      </c>
      <c r="F139" s="14">
        <f t="shared" si="17"/>
        <v>6320</v>
      </c>
      <c r="G139" s="14">
        <f t="shared" si="21"/>
        <v>-3.3060000001569279E-2</v>
      </c>
      <c r="H139" s="14"/>
      <c r="I139" s="14"/>
      <c r="J139" s="14">
        <f>G139</f>
        <v>-3.3060000001569279E-2</v>
      </c>
      <c r="L139" s="14"/>
      <c r="M139" s="14"/>
      <c r="N139" s="14"/>
      <c r="O139" s="14"/>
      <c r="P139" s="14"/>
      <c r="Q139" s="16">
        <f t="shared" si="18"/>
        <v>36938.034099999997</v>
      </c>
      <c r="R139" s="14"/>
      <c r="S139" s="14"/>
    </row>
    <row r="140" spans="1:31" x14ac:dyDescent="0.2">
      <c r="A140" s="63" t="s">
        <v>486</v>
      </c>
      <c r="B140" s="65" t="s">
        <v>88</v>
      </c>
      <c r="C140" s="64">
        <v>51959.404000000002</v>
      </c>
      <c r="D140" s="15"/>
      <c r="E140" s="44">
        <f t="shared" si="16"/>
        <v>6321.976908517704</v>
      </c>
      <c r="F140" s="14">
        <f t="shared" si="17"/>
        <v>6322</v>
      </c>
      <c r="G140" s="14">
        <f t="shared" si="21"/>
        <v>-3.3135999998194166E-2</v>
      </c>
      <c r="H140" s="14"/>
      <c r="I140" s="14">
        <f>G140</f>
        <v>-3.3135999998194166E-2</v>
      </c>
      <c r="J140" s="14"/>
      <c r="L140" s="14"/>
      <c r="M140" s="14"/>
      <c r="N140" s="14"/>
      <c r="O140" s="14"/>
      <c r="P140" s="14"/>
      <c r="Q140" s="16">
        <f t="shared" si="18"/>
        <v>36940.904000000002</v>
      </c>
      <c r="R140" s="14"/>
      <c r="S140" s="14"/>
    </row>
    <row r="141" spans="1:31" x14ac:dyDescent="0.2">
      <c r="A141" s="63" t="s">
        <v>448</v>
      </c>
      <c r="B141" s="65" t="s">
        <v>88</v>
      </c>
      <c r="C141" s="64">
        <v>52319.581700000002</v>
      </c>
      <c r="D141" s="15"/>
      <c r="E141" s="44">
        <f t="shared" si="16"/>
        <v>6572.9739203394065</v>
      </c>
      <c r="F141" s="14">
        <f t="shared" si="17"/>
        <v>6573</v>
      </c>
      <c r="G141" s="14">
        <f t="shared" si="21"/>
        <v>-3.7423999994643964E-2</v>
      </c>
      <c r="H141" s="14"/>
      <c r="I141" s="14"/>
      <c r="J141" s="14"/>
      <c r="K141">
        <f>G141</f>
        <v>-3.7423999994643964E-2</v>
      </c>
      <c r="L141" s="14"/>
      <c r="M141" s="14"/>
      <c r="N141" s="14"/>
      <c r="O141" s="14"/>
      <c r="P141" s="14"/>
      <c r="Q141" s="16">
        <f t="shared" si="18"/>
        <v>37301.081700000002</v>
      </c>
      <c r="R141" s="14"/>
      <c r="S141" s="14"/>
    </row>
    <row r="142" spans="1:31" x14ac:dyDescent="0.2">
      <c r="A142" s="63" t="s">
        <v>496</v>
      </c>
      <c r="B142" s="65" t="s">
        <v>88</v>
      </c>
      <c r="C142" s="64">
        <v>52638.146099999998</v>
      </c>
      <c r="D142" s="15"/>
      <c r="E142" s="44">
        <f t="shared" si="16"/>
        <v>6794.9718743292624</v>
      </c>
      <c r="F142" s="14">
        <f t="shared" si="17"/>
        <v>6795</v>
      </c>
      <c r="G142" s="14">
        <f t="shared" si="21"/>
        <v>-4.0359999999054708E-2</v>
      </c>
      <c r="H142" s="14"/>
      <c r="I142" s="14"/>
      <c r="J142" s="14"/>
      <c r="K142">
        <f>G142</f>
        <v>-4.0359999999054708E-2</v>
      </c>
      <c r="L142" s="14"/>
      <c r="M142" s="14"/>
      <c r="N142" s="14"/>
      <c r="O142" s="14"/>
      <c r="P142" s="14"/>
      <c r="Q142" s="16">
        <f t="shared" si="18"/>
        <v>37619.646099999998</v>
      </c>
      <c r="R142" s="14"/>
      <c r="S142" s="14"/>
    </row>
    <row r="143" spans="1:31" x14ac:dyDescent="0.2">
      <c r="A143" s="14" t="s">
        <v>92</v>
      </c>
      <c r="B143" s="17" t="s">
        <v>88</v>
      </c>
      <c r="C143" s="15">
        <v>52655.368999999999</v>
      </c>
      <c r="D143" s="15">
        <v>8.0000000000000002E-3</v>
      </c>
      <c r="E143" s="14">
        <f t="shared" si="16"/>
        <v>6806.9739956013573</v>
      </c>
      <c r="F143" s="14">
        <f t="shared" si="17"/>
        <v>6807</v>
      </c>
      <c r="G143" s="14">
        <f t="shared" si="21"/>
        <v>-3.7316000001737848E-2</v>
      </c>
      <c r="H143" s="14"/>
      <c r="I143" s="14">
        <f>G143</f>
        <v>-3.7316000001737848E-2</v>
      </c>
      <c r="J143" s="14"/>
      <c r="K143" s="14"/>
      <c r="L143" s="14"/>
      <c r="M143" s="14"/>
      <c r="N143" s="14"/>
      <c r="O143" s="14"/>
      <c r="P143" s="14"/>
      <c r="Q143" s="16">
        <f t="shared" si="18"/>
        <v>37636.868999999999</v>
      </c>
      <c r="R143" s="14"/>
      <c r="S143" s="14"/>
    </row>
    <row r="144" spans="1:31" x14ac:dyDescent="0.2">
      <c r="A144" s="63" t="s">
        <v>448</v>
      </c>
      <c r="B144" s="65" t="s">
        <v>88</v>
      </c>
      <c r="C144" s="64">
        <v>52689.805999999997</v>
      </c>
      <c r="D144" s="15"/>
      <c r="E144" s="44">
        <f t="shared" si="16"/>
        <v>6830.9721056900808</v>
      </c>
      <c r="F144" s="14">
        <f t="shared" si="17"/>
        <v>6831</v>
      </c>
      <c r="G144" s="14">
        <f t="shared" si="21"/>
        <v>-4.0028000003076158E-2</v>
      </c>
      <c r="H144" s="14"/>
      <c r="I144" s="14"/>
      <c r="J144" s="14"/>
      <c r="K144">
        <f>G144</f>
        <v>-4.0028000003076158E-2</v>
      </c>
      <c r="L144" s="14"/>
      <c r="M144" s="14"/>
      <c r="N144" s="14"/>
      <c r="O144" s="14"/>
      <c r="P144" s="14"/>
      <c r="Q144" s="16">
        <f t="shared" si="18"/>
        <v>37671.305999999997</v>
      </c>
      <c r="R144" s="14"/>
      <c r="S144" s="14"/>
    </row>
    <row r="145" spans="1:19" x14ac:dyDescent="0.2">
      <c r="A145" s="19" t="s">
        <v>89</v>
      </c>
      <c r="B145" s="20"/>
      <c r="C145" s="15">
        <v>52695.545899999997</v>
      </c>
      <c r="D145" s="15">
        <v>1E-4</v>
      </c>
      <c r="E145" s="14">
        <f t="shared" si="16"/>
        <v>6834.9720694528442</v>
      </c>
      <c r="F145" s="14">
        <f t="shared" si="17"/>
        <v>6835</v>
      </c>
      <c r="G145" s="14">
        <f t="shared" si="21"/>
        <v>-4.0079999998852145E-2</v>
      </c>
      <c r="H145" s="14"/>
      <c r="I145" s="14"/>
      <c r="J145" s="14">
        <f>G145</f>
        <v>-4.0079999998852145E-2</v>
      </c>
      <c r="K145" s="14"/>
      <c r="L145" s="14"/>
      <c r="M145" s="14"/>
      <c r="N145" s="14"/>
      <c r="O145" s="14"/>
      <c r="P145" s="14"/>
      <c r="Q145" s="16">
        <f t="shared" si="18"/>
        <v>37677.045899999997</v>
      </c>
      <c r="R145" s="14"/>
      <c r="S145" s="14"/>
    </row>
    <row r="146" spans="1:19" x14ac:dyDescent="0.2">
      <c r="A146" s="19" t="s">
        <v>89</v>
      </c>
      <c r="B146" s="20"/>
      <c r="C146" s="15">
        <v>52744.334199999998</v>
      </c>
      <c r="D146" s="15">
        <v>2.0000000000000001E-4</v>
      </c>
      <c r="E146" s="14">
        <f t="shared" si="16"/>
        <v>6868.9711690968834</v>
      </c>
      <c r="F146" s="14">
        <f t="shared" si="17"/>
        <v>6869</v>
      </c>
      <c r="G146" s="14">
        <f t="shared" si="21"/>
        <v>-4.1371999999682885E-2</v>
      </c>
      <c r="H146" s="14"/>
      <c r="I146" s="14"/>
      <c r="J146" s="14">
        <f>G146</f>
        <v>-4.1371999999682885E-2</v>
      </c>
      <c r="K146" s="14"/>
      <c r="L146" s="14"/>
      <c r="M146" s="14"/>
      <c r="N146" s="14"/>
      <c r="O146" s="14"/>
      <c r="P146" s="14"/>
      <c r="Q146" s="16">
        <f t="shared" si="18"/>
        <v>37725.834199999998</v>
      </c>
      <c r="R146" s="14"/>
      <c r="S146" s="14"/>
    </row>
    <row r="147" spans="1:19" x14ac:dyDescent="0.2">
      <c r="A147" s="63" t="s">
        <v>448</v>
      </c>
      <c r="B147" s="65" t="s">
        <v>88</v>
      </c>
      <c r="C147" s="64">
        <v>52781.642800000001</v>
      </c>
      <c r="D147" s="15"/>
      <c r="E147" s="44">
        <f t="shared" si="16"/>
        <v>6894.9704109023924</v>
      </c>
      <c r="F147" s="14">
        <f t="shared" si="17"/>
        <v>6895</v>
      </c>
      <c r="G147" s="14">
        <f t="shared" si="21"/>
        <v>-4.2459999996935949E-2</v>
      </c>
      <c r="H147" s="14"/>
      <c r="I147" s="14"/>
      <c r="J147" s="14"/>
      <c r="K147">
        <f>G147</f>
        <v>-4.2459999996935949E-2</v>
      </c>
      <c r="L147" s="14"/>
      <c r="M147" s="14"/>
      <c r="N147" s="14"/>
      <c r="O147" s="14"/>
      <c r="P147" s="14"/>
      <c r="Q147" s="16">
        <f t="shared" si="18"/>
        <v>37763.142800000001</v>
      </c>
      <c r="R147" s="14"/>
      <c r="S147" s="14"/>
    </row>
    <row r="148" spans="1:19" x14ac:dyDescent="0.2">
      <c r="A148" s="63" t="s">
        <v>448</v>
      </c>
      <c r="B148" s="65" t="s">
        <v>88</v>
      </c>
      <c r="C148" s="64">
        <v>52986.844100000002</v>
      </c>
      <c r="D148" s="15"/>
      <c r="E148" s="44">
        <f t="shared" si="16"/>
        <v>7037.9690283124346</v>
      </c>
      <c r="F148" s="14">
        <f t="shared" si="17"/>
        <v>7038</v>
      </c>
      <c r="G148" s="14">
        <f t="shared" si="21"/>
        <v>-4.4443999999202788E-2</v>
      </c>
      <c r="H148" s="14"/>
      <c r="I148" s="14"/>
      <c r="J148" s="14"/>
      <c r="K148">
        <f>G148</f>
        <v>-4.4443999999202788E-2</v>
      </c>
      <c r="L148" s="14"/>
      <c r="M148" s="14"/>
      <c r="N148" s="14"/>
      <c r="O148" s="14"/>
      <c r="P148" s="14"/>
      <c r="Q148" s="16">
        <f t="shared" si="18"/>
        <v>37968.344100000002</v>
      </c>
      <c r="R148" s="14"/>
      <c r="S148" s="14"/>
    </row>
    <row r="149" spans="1:19" x14ac:dyDescent="0.2">
      <c r="A149" s="9" t="s">
        <v>87</v>
      </c>
      <c r="B149" s="38" t="s">
        <v>88</v>
      </c>
      <c r="C149" s="9">
        <v>53028.464999999997</v>
      </c>
      <c r="D149" s="9">
        <v>5.0000000000000001E-3</v>
      </c>
      <c r="E149" s="14">
        <f t="shared" ref="E149:E180" si="22">+(C149-C$7)/C$8</f>
        <v>7066.973382355809</v>
      </c>
      <c r="F149" s="14">
        <f t="shared" ref="F149:F180" si="23">ROUND(2*E149,0)/2</f>
        <v>7067</v>
      </c>
      <c r="G149" s="14">
        <f t="shared" si="21"/>
        <v>-3.8196000001335051E-2</v>
      </c>
      <c r="H149" s="14"/>
      <c r="I149" s="14"/>
      <c r="J149" s="14"/>
      <c r="K149" s="14">
        <f>G149</f>
        <v>-3.8196000001335051E-2</v>
      </c>
      <c r="L149" s="14"/>
      <c r="M149" s="14"/>
      <c r="N149" s="14"/>
      <c r="O149" s="14"/>
      <c r="P149" s="14"/>
      <c r="Q149" s="16">
        <f t="shared" ref="Q149:Q180" si="24">+C149-15018.5</f>
        <v>38009.964999999997</v>
      </c>
      <c r="R149" s="14"/>
      <c r="S149" s="14"/>
    </row>
    <row r="150" spans="1:19" x14ac:dyDescent="0.2">
      <c r="A150" s="9" t="s">
        <v>107</v>
      </c>
      <c r="B150" s="38" t="s">
        <v>88</v>
      </c>
      <c r="C150" s="9">
        <v>53407.29</v>
      </c>
      <c r="D150" s="9">
        <v>7.0000000000000001E-3</v>
      </c>
      <c r="E150" s="14">
        <f t="shared" si="22"/>
        <v>7330.9651369906942</v>
      </c>
      <c r="F150" s="14">
        <f t="shared" si="23"/>
        <v>7331</v>
      </c>
      <c r="G150" s="14">
        <f t="shared" si="21"/>
        <v>-5.0027999997837469E-2</v>
      </c>
      <c r="H150" s="14"/>
      <c r="I150" s="14">
        <f>G150</f>
        <v>-5.0027999997837469E-2</v>
      </c>
      <c r="J150" s="14"/>
      <c r="L150" s="14"/>
      <c r="N150" s="14"/>
      <c r="O150" s="14"/>
      <c r="P150" s="14"/>
      <c r="Q150" s="16">
        <f t="shared" si="24"/>
        <v>38388.79</v>
      </c>
      <c r="R150" s="14"/>
      <c r="S150" s="14"/>
    </row>
    <row r="151" spans="1:19" x14ac:dyDescent="0.2">
      <c r="A151" s="39" t="s">
        <v>91</v>
      </c>
      <c r="B151" s="40"/>
      <c r="C151" s="41">
        <v>53470.430099999998</v>
      </c>
      <c r="D151" s="41">
        <v>8.0000000000000004E-4</v>
      </c>
      <c r="E151" s="44">
        <f t="shared" si="22"/>
        <v>7374.9655746250137</v>
      </c>
      <c r="F151" s="14">
        <f t="shared" si="23"/>
        <v>7375</v>
      </c>
      <c r="G151" s="14">
        <f t="shared" si="21"/>
        <v>-4.9400000003515743E-2</v>
      </c>
      <c r="H151" s="14"/>
      <c r="I151" s="14"/>
      <c r="J151" s="14">
        <f>G151</f>
        <v>-4.9400000003515743E-2</v>
      </c>
      <c r="K151" s="14"/>
      <c r="L151" s="14"/>
      <c r="M151" s="14"/>
      <c r="N151" s="14"/>
      <c r="O151" s="14"/>
      <c r="P151" s="14"/>
      <c r="Q151" s="16">
        <f t="shared" si="24"/>
        <v>38451.930099999998</v>
      </c>
      <c r="R151" s="14"/>
      <c r="S151" s="14"/>
    </row>
    <row r="152" spans="1:19" x14ac:dyDescent="0.2">
      <c r="A152" s="63" t="s">
        <v>448</v>
      </c>
      <c r="B152" s="65" t="s">
        <v>88</v>
      </c>
      <c r="C152" s="64">
        <v>53787.561099999999</v>
      </c>
      <c r="D152" s="15"/>
      <c r="E152" s="44">
        <f t="shared" si="22"/>
        <v>7595.9646352443369</v>
      </c>
      <c r="F152" s="14">
        <f t="shared" si="23"/>
        <v>7596</v>
      </c>
      <c r="G152" s="14">
        <f t="shared" si="21"/>
        <v>-5.0748000001476612E-2</v>
      </c>
      <c r="H152" s="14"/>
      <c r="I152" s="14"/>
      <c r="J152" s="14"/>
      <c r="K152">
        <f t="shared" ref="K152:K157" si="25">G152</f>
        <v>-5.0748000001476612E-2</v>
      </c>
      <c r="L152" s="14"/>
      <c r="M152" s="14"/>
      <c r="N152" s="14"/>
      <c r="O152" s="14"/>
      <c r="P152" s="14"/>
      <c r="Q152" s="16">
        <f t="shared" si="24"/>
        <v>38769.061099999999</v>
      </c>
      <c r="R152" s="14"/>
      <c r="S152" s="14"/>
    </row>
    <row r="153" spans="1:19" x14ac:dyDescent="0.2">
      <c r="A153" s="63" t="s">
        <v>448</v>
      </c>
      <c r="B153" s="65" t="s">
        <v>88</v>
      </c>
      <c r="C153" s="64">
        <v>54091.781799999997</v>
      </c>
      <c r="D153" s="15"/>
      <c r="E153" s="44">
        <f t="shared" si="22"/>
        <v>7807.9668958904176</v>
      </c>
      <c r="F153" s="14">
        <f t="shared" si="23"/>
        <v>7808</v>
      </c>
      <c r="G153" s="14">
        <f t="shared" si="21"/>
        <v>-4.750400000193622E-2</v>
      </c>
      <c r="H153" s="14"/>
      <c r="I153" s="14"/>
      <c r="J153" s="14"/>
      <c r="K153">
        <f t="shared" si="25"/>
        <v>-4.750400000193622E-2</v>
      </c>
      <c r="L153" s="14"/>
      <c r="M153" s="14"/>
      <c r="N153" s="14"/>
      <c r="O153" s="14"/>
      <c r="P153" s="14"/>
      <c r="Q153" s="16">
        <f t="shared" si="24"/>
        <v>39073.281799999997</v>
      </c>
      <c r="R153" s="14"/>
      <c r="S153" s="14"/>
    </row>
    <row r="154" spans="1:19" x14ac:dyDescent="0.2">
      <c r="A154" s="68" t="s">
        <v>674</v>
      </c>
      <c r="B154" s="67" t="s">
        <v>88</v>
      </c>
      <c r="C154" s="66">
        <v>54124.786699999997</v>
      </c>
      <c r="D154" s="66">
        <v>1E-4</v>
      </c>
      <c r="E154" s="44">
        <f t="shared" si="22"/>
        <v>7830.9670185395262</v>
      </c>
      <c r="F154" s="14">
        <f t="shared" si="23"/>
        <v>7831</v>
      </c>
      <c r="G154" s="14">
        <f t="shared" si="21"/>
        <v>-4.7328000000561588E-2</v>
      </c>
      <c r="H154" s="14"/>
      <c r="I154" s="14"/>
      <c r="J154" s="14"/>
      <c r="K154">
        <f t="shared" si="25"/>
        <v>-4.7328000000561588E-2</v>
      </c>
      <c r="L154" s="14"/>
      <c r="M154" s="14"/>
      <c r="N154" s="14"/>
      <c r="O154" s="14"/>
      <c r="P154" s="14"/>
      <c r="Q154" s="16">
        <f t="shared" si="24"/>
        <v>39106.286699999997</v>
      </c>
      <c r="R154" s="14"/>
      <c r="S154" s="14"/>
    </row>
    <row r="155" spans="1:19" x14ac:dyDescent="0.2">
      <c r="A155" s="63" t="s">
        <v>448</v>
      </c>
      <c r="B155" s="65" t="s">
        <v>88</v>
      </c>
      <c r="C155" s="64">
        <v>54127.6564</v>
      </c>
      <c r="D155" s="15"/>
      <c r="E155" s="44">
        <f t="shared" si="22"/>
        <v>7832.9668262034256</v>
      </c>
      <c r="F155" s="14">
        <f t="shared" si="23"/>
        <v>7833</v>
      </c>
      <c r="G155" s="14">
        <f t="shared" si="21"/>
        <v>-4.7603999999410007E-2</v>
      </c>
      <c r="H155" s="14"/>
      <c r="I155" s="14"/>
      <c r="J155" s="14"/>
      <c r="K155">
        <f t="shared" si="25"/>
        <v>-4.7603999999410007E-2</v>
      </c>
      <c r="L155" s="14"/>
      <c r="M155" s="14"/>
      <c r="N155" s="14"/>
      <c r="O155" s="14"/>
      <c r="P155" s="14"/>
      <c r="Q155" s="16">
        <f t="shared" si="24"/>
        <v>39109.1564</v>
      </c>
      <c r="R155" s="14"/>
      <c r="S155" s="14"/>
    </row>
    <row r="156" spans="1:19" x14ac:dyDescent="0.2">
      <c r="A156" s="63" t="s">
        <v>448</v>
      </c>
      <c r="B156" s="65" t="s">
        <v>88</v>
      </c>
      <c r="C156" s="64">
        <v>54127.656600000002</v>
      </c>
      <c r="D156" s="15"/>
      <c r="E156" s="44">
        <f t="shared" si="22"/>
        <v>7832.9669655774151</v>
      </c>
      <c r="F156" s="14">
        <f t="shared" si="23"/>
        <v>7833</v>
      </c>
      <c r="G156" s="14">
        <f t="shared" si="21"/>
        <v>-4.7403999997186475E-2</v>
      </c>
      <c r="H156" s="14"/>
      <c r="I156" s="14"/>
      <c r="J156" s="14"/>
      <c r="K156">
        <f t="shared" si="25"/>
        <v>-4.7403999997186475E-2</v>
      </c>
      <c r="L156" s="14"/>
      <c r="M156" s="14"/>
      <c r="N156" s="14"/>
      <c r="O156" s="14"/>
      <c r="P156" s="14"/>
      <c r="Q156" s="16">
        <f t="shared" si="24"/>
        <v>39109.156600000002</v>
      </c>
      <c r="R156" s="14"/>
      <c r="S156" s="14"/>
    </row>
    <row r="157" spans="1:19" x14ac:dyDescent="0.2">
      <c r="A157" s="63" t="s">
        <v>448</v>
      </c>
      <c r="B157" s="65" t="s">
        <v>88</v>
      </c>
      <c r="C157" s="64">
        <v>54137.701399999998</v>
      </c>
      <c r="D157" s="15"/>
      <c r="E157" s="44">
        <f t="shared" si="22"/>
        <v>7839.9668847404992</v>
      </c>
      <c r="F157" s="14">
        <f t="shared" si="23"/>
        <v>7840</v>
      </c>
      <c r="G157" s="14">
        <f t="shared" si="21"/>
        <v>-4.7520000000076834E-2</v>
      </c>
      <c r="H157" s="14"/>
      <c r="I157" s="14"/>
      <c r="J157" s="14"/>
      <c r="K157">
        <f t="shared" si="25"/>
        <v>-4.7520000000076834E-2</v>
      </c>
      <c r="L157" s="14"/>
      <c r="M157" s="14"/>
      <c r="N157" s="14"/>
      <c r="O157" s="14"/>
      <c r="P157" s="14"/>
      <c r="Q157" s="16">
        <f t="shared" si="24"/>
        <v>39119.201399999998</v>
      </c>
      <c r="R157" s="14"/>
      <c r="S157" s="14"/>
    </row>
    <row r="158" spans="1:19" x14ac:dyDescent="0.2">
      <c r="A158" s="41" t="s">
        <v>99</v>
      </c>
      <c r="B158" s="42" t="s">
        <v>88</v>
      </c>
      <c r="C158" s="41">
        <v>54222.3658</v>
      </c>
      <c r="D158" s="41">
        <v>2.0000000000000001E-4</v>
      </c>
      <c r="E158" s="44">
        <f t="shared" si="22"/>
        <v>7898.9669600024536</v>
      </c>
      <c r="F158" s="14">
        <f t="shared" si="23"/>
        <v>7899</v>
      </c>
      <c r="G158" s="14">
        <f t="shared" si="21"/>
        <v>-4.7411999999894761E-2</v>
      </c>
      <c r="H158" s="14"/>
      <c r="I158" s="14"/>
      <c r="J158" s="14">
        <f>G158</f>
        <v>-4.7411999999894761E-2</v>
      </c>
      <c r="L158" s="14"/>
      <c r="M158" s="14"/>
      <c r="N158" s="14"/>
      <c r="O158" s="14"/>
      <c r="P158" s="14"/>
      <c r="Q158" s="16">
        <f t="shared" si="24"/>
        <v>39203.8658</v>
      </c>
      <c r="R158" s="14"/>
      <c r="S158" s="14"/>
    </row>
    <row r="159" spans="1:19" x14ac:dyDescent="0.2">
      <c r="A159" s="39" t="s">
        <v>108</v>
      </c>
      <c r="B159" s="42" t="s">
        <v>88</v>
      </c>
      <c r="C159" s="41">
        <v>54513.667500000003</v>
      </c>
      <c r="D159" s="41">
        <v>1E-4</v>
      </c>
      <c r="E159" s="44">
        <f t="shared" si="22"/>
        <v>8101.9663579068292</v>
      </c>
      <c r="F159" s="14">
        <f t="shared" si="23"/>
        <v>8102</v>
      </c>
      <c r="G159" s="14">
        <f t="shared" si="21"/>
        <v>-4.8275999994075391E-2</v>
      </c>
      <c r="H159" s="14"/>
      <c r="I159" s="14"/>
      <c r="J159" s="14"/>
      <c r="K159">
        <f>G159</f>
        <v>-4.8275999994075391E-2</v>
      </c>
      <c r="L159" s="14"/>
      <c r="M159" s="14"/>
      <c r="N159" s="14"/>
      <c r="O159" s="14">
        <f t="shared" ref="O159:O205" ca="1" si="26">+C$11+C$12*$F159</f>
        <v>-4.1739369810097723E-2</v>
      </c>
      <c r="P159" s="14"/>
      <c r="Q159" s="16">
        <f t="shared" si="24"/>
        <v>39495.167500000003</v>
      </c>
      <c r="R159" s="14"/>
      <c r="S159" s="14"/>
    </row>
    <row r="160" spans="1:19" x14ac:dyDescent="0.2">
      <c r="A160" s="41" t="s">
        <v>99</v>
      </c>
      <c r="B160" s="42" t="s">
        <v>88</v>
      </c>
      <c r="C160" s="41">
        <v>54516.531199999998</v>
      </c>
      <c r="D160" s="41">
        <v>3.0000000000000001E-3</v>
      </c>
      <c r="E160" s="44">
        <f t="shared" si="22"/>
        <v>8103.9619843510882</v>
      </c>
      <c r="F160" s="14">
        <f t="shared" si="23"/>
        <v>8104</v>
      </c>
      <c r="G160" s="14">
        <f t="shared" si="21"/>
        <v>-5.455200000142213E-2</v>
      </c>
      <c r="H160" s="14"/>
      <c r="I160" s="14"/>
      <c r="J160" s="14">
        <f>G160</f>
        <v>-5.455200000142213E-2</v>
      </c>
      <c r="L160" s="14"/>
      <c r="M160" s="14"/>
      <c r="N160" s="14"/>
      <c r="O160" s="14">
        <f t="shared" ca="1" si="26"/>
        <v>-4.1725565910504664E-2</v>
      </c>
      <c r="P160" s="14"/>
      <c r="Q160" s="16">
        <f t="shared" si="24"/>
        <v>39498.031199999998</v>
      </c>
      <c r="R160" s="14"/>
      <c r="S160" s="14"/>
    </row>
    <row r="161" spans="1:19" x14ac:dyDescent="0.2">
      <c r="A161" s="9" t="s">
        <v>104</v>
      </c>
      <c r="B161" s="38" t="s">
        <v>88</v>
      </c>
      <c r="C161" s="9">
        <v>54516.537400000001</v>
      </c>
      <c r="D161" s="9">
        <v>4.0000000000000002E-4</v>
      </c>
      <c r="E161" s="44">
        <f t="shared" si="22"/>
        <v>8103.9663049447117</v>
      </c>
      <c r="F161" s="14">
        <f t="shared" si="23"/>
        <v>8104</v>
      </c>
      <c r="G161" s="14">
        <f t="shared" si="21"/>
        <v>-4.8351999997976236E-2</v>
      </c>
      <c r="H161" s="14"/>
      <c r="I161" s="14"/>
      <c r="J161" s="14">
        <f>G161</f>
        <v>-4.8351999997976236E-2</v>
      </c>
      <c r="L161" s="14"/>
      <c r="M161" s="14"/>
      <c r="N161" s="14"/>
      <c r="O161" s="14">
        <f t="shared" ca="1" si="26"/>
        <v>-4.1725565910504664E-2</v>
      </c>
      <c r="P161" s="14"/>
      <c r="Q161" s="16">
        <f t="shared" si="24"/>
        <v>39498.037400000001</v>
      </c>
      <c r="R161" s="14"/>
      <c r="S161" s="14"/>
    </row>
    <row r="162" spans="1:19" x14ac:dyDescent="0.2">
      <c r="A162" s="39" t="s">
        <v>110</v>
      </c>
      <c r="B162" s="42" t="s">
        <v>88</v>
      </c>
      <c r="C162" s="41">
        <v>54797.795299999998</v>
      </c>
      <c r="D162" s="41">
        <v>2.9999999999999997E-4</v>
      </c>
      <c r="E162" s="44">
        <f t="shared" si="22"/>
        <v>8299.966480555935</v>
      </c>
      <c r="F162" s="14">
        <f t="shared" si="23"/>
        <v>8300</v>
      </c>
      <c r="G162" s="14">
        <f t="shared" si="21"/>
        <v>-4.8099999999976717E-2</v>
      </c>
      <c r="H162" s="14"/>
      <c r="I162" s="14"/>
      <c r="J162" s="14"/>
      <c r="K162">
        <f t="shared" ref="K162:K172" si="27">G162</f>
        <v>-4.8099999999976717E-2</v>
      </c>
      <c r="L162" s="14"/>
      <c r="M162" s="14"/>
      <c r="N162" s="14"/>
      <c r="O162" s="14">
        <f t="shared" ca="1" si="26"/>
        <v>-4.0372783750385013E-2</v>
      </c>
      <c r="P162" s="14"/>
      <c r="Q162" s="16">
        <f t="shared" si="24"/>
        <v>39779.295299999998</v>
      </c>
      <c r="R162" s="14"/>
      <c r="S162" s="14"/>
    </row>
    <row r="163" spans="1:19" x14ac:dyDescent="0.2">
      <c r="A163" s="39" t="s">
        <v>109</v>
      </c>
      <c r="B163" s="42" t="s">
        <v>88</v>
      </c>
      <c r="C163" s="41">
        <v>54912.595000000001</v>
      </c>
      <c r="D163" s="41">
        <v>2.0000000000000001E-4</v>
      </c>
      <c r="E163" s="44">
        <f t="shared" si="22"/>
        <v>8379.966940490096</v>
      </c>
      <c r="F163" s="14">
        <f t="shared" si="23"/>
        <v>8380</v>
      </c>
      <c r="G163" s="14">
        <f t="shared" si="21"/>
        <v>-4.7439999994821846E-2</v>
      </c>
      <c r="H163" s="14"/>
      <c r="I163" s="14"/>
      <c r="J163" s="14"/>
      <c r="K163">
        <f t="shared" si="27"/>
        <v>-4.7439999994821846E-2</v>
      </c>
      <c r="L163" s="14"/>
      <c r="M163" s="14"/>
      <c r="N163" s="14"/>
      <c r="O163" s="14">
        <f t="shared" ca="1" si="26"/>
        <v>-3.982062776666271E-2</v>
      </c>
      <c r="P163" s="14"/>
      <c r="Q163" s="16">
        <f t="shared" si="24"/>
        <v>39894.095000000001</v>
      </c>
      <c r="R163" s="14"/>
      <c r="S163" s="14"/>
    </row>
    <row r="164" spans="1:19" x14ac:dyDescent="0.2">
      <c r="A164" s="43" t="s">
        <v>101</v>
      </c>
      <c r="B164" s="44"/>
      <c r="C164" s="41">
        <v>54919.770700000001</v>
      </c>
      <c r="D164" s="41">
        <v>1E-4</v>
      </c>
      <c r="E164" s="44">
        <f t="shared" si="22"/>
        <v>8384.967470111249</v>
      </c>
      <c r="F164" s="14">
        <f t="shared" si="23"/>
        <v>8385</v>
      </c>
      <c r="G164" s="14">
        <f t="shared" si="21"/>
        <v>-4.6679999999469146E-2</v>
      </c>
      <c r="H164" s="14"/>
      <c r="I164" s="14"/>
      <c r="J164" s="14"/>
      <c r="K164" s="14">
        <f t="shared" si="27"/>
        <v>-4.6679999999469146E-2</v>
      </c>
      <c r="L164" s="14"/>
      <c r="M164" s="14"/>
      <c r="N164" s="14"/>
      <c r="O164" s="14">
        <f t="shared" ca="1" si="26"/>
        <v>-3.9786118017680061E-2</v>
      </c>
      <c r="P164" s="14"/>
      <c r="Q164" s="16">
        <f t="shared" si="24"/>
        <v>39901.270700000001</v>
      </c>
      <c r="R164" s="14"/>
      <c r="S164" s="14"/>
    </row>
    <row r="165" spans="1:19" x14ac:dyDescent="0.2">
      <c r="A165" s="9" t="s">
        <v>100</v>
      </c>
      <c r="B165" s="38" t="s">
        <v>88</v>
      </c>
      <c r="C165" s="9">
        <v>54945.600200000001</v>
      </c>
      <c r="D165" s="9">
        <v>1E-4</v>
      </c>
      <c r="E165" s="44">
        <f t="shared" si="22"/>
        <v>8402.9672722001869</v>
      </c>
      <c r="F165" s="14">
        <f t="shared" si="23"/>
        <v>8403</v>
      </c>
      <c r="G165" s="14">
        <f t="shared" si="21"/>
        <v>-4.6963999993749894E-2</v>
      </c>
      <c r="H165" s="14"/>
      <c r="I165" s="14"/>
      <c r="J165" s="14"/>
      <c r="K165" s="14">
        <f t="shared" si="27"/>
        <v>-4.6963999993749894E-2</v>
      </c>
      <c r="L165" s="14"/>
      <c r="M165" s="14"/>
      <c r="N165" s="14"/>
      <c r="O165" s="14">
        <f t="shared" ca="1" si="26"/>
        <v>-3.9661882921342546E-2</v>
      </c>
      <c r="P165" s="14"/>
      <c r="Q165" s="16">
        <f t="shared" si="24"/>
        <v>39927.100200000001</v>
      </c>
      <c r="R165" s="14"/>
      <c r="S165" s="14"/>
    </row>
    <row r="166" spans="1:19" x14ac:dyDescent="0.2">
      <c r="A166" s="39" t="s">
        <v>111</v>
      </c>
      <c r="B166" s="42" t="s">
        <v>88</v>
      </c>
      <c r="C166" s="41">
        <v>55163.722900000001</v>
      </c>
      <c r="D166" s="41">
        <v>2.0000000000000001E-4</v>
      </c>
      <c r="E166" s="44">
        <f t="shared" si="22"/>
        <v>8554.9704248397902</v>
      </c>
      <c r="F166" s="14">
        <f t="shared" si="23"/>
        <v>8555</v>
      </c>
      <c r="G166" s="14">
        <f t="shared" si="21"/>
        <v>-4.2439999997441191E-2</v>
      </c>
      <c r="H166" s="14"/>
      <c r="I166" s="14"/>
      <c r="J166" s="14"/>
      <c r="K166">
        <f t="shared" si="27"/>
        <v>-4.2439999997441191E-2</v>
      </c>
      <c r="L166" s="14"/>
      <c r="M166" s="14"/>
      <c r="N166" s="14"/>
      <c r="O166" s="14">
        <f t="shared" ca="1" si="26"/>
        <v>-3.8612786552270163E-2</v>
      </c>
      <c r="P166" s="14"/>
      <c r="Q166" s="16">
        <f t="shared" si="24"/>
        <v>40145.222900000001</v>
      </c>
      <c r="R166" s="14"/>
      <c r="S166" s="14"/>
    </row>
    <row r="167" spans="1:19" x14ac:dyDescent="0.2">
      <c r="A167" s="39" t="s">
        <v>114</v>
      </c>
      <c r="B167" s="42" t="s">
        <v>88</v>
      </c>
      <c r="C167" s="41">
        <v>55578.440609999998</v>
      </c>
      <c r="D167" s="41">
        <v>1E-4</v>
      </c>
      <c r="E167" s="44">
        <f t="shared" si="22"/>
        <v>8843.9747301022726</v>
      </c>
      <c r="F167" s="14">
        <f t="shared" si="23"/>
        <v>8844</v>
      </c>
      <c r="G167" s="14">
        <f t="shared" si="21"/>
        <v>-3.6262000001443084E-2</v>
      </c>
      <c r="H167" s="14"/>
      <c r="I167" s="14"/>
      <c r="J167" s="14"/>
      <c r="K167">
        <f t="shared" si="27"/>
        <v>-3.6262000001443084E-2</v>
      </c>
      <c r="L167" s="14"/>
      <c r="N167" s="14"/>
      <c r="O167" s="14">
        <f t="shared" ca="1" si="26"/>
        <v>-3.6618123061073329E-2</v>
      </c>
      <c r="P167" s="14"/>
      <c r="Q167" s="16">
        <f t="shared" si="24"/>
        <v>40559.940609999998</v>
      </c>
      <c r="R167" s="14"/>
      <c r="S167" s="14"/>
    </row>
    <row r="168" spans="1:19" x14ac:dyDescent="0.2">
      <c r="A168" s="39" t="s">
        <v>114</v>
      </c>
      <c r="B168" s="42" t="s">
        <v>88</v>
      </c>
      <c r="C168" s="41">
        <v>55578.440770000001</v>
      </c>
      <c r="D168" s="41">
        <v>2.0000000000000001E-4</v>
      </c>
      <c r="E168" s="44">
        <f t="shared" si="22"/>
        <v>8843.9748416014645</v>
      </c>
      <c r="F168" s="14">
        <f t="shared" si="23"/>
        <v>8844</v>
      </c>
      <c r="G168" s="14">
        <f t="shared" ref="G168:G199" si="28">+C168-(C$7+F168*C$8)</f>
        <v>-3.6101999998209067E-2</v>
      </c>
      <c r="H168" s="14"/>
      <c r="I168" s="14"/>
      <c r="J168" s="14"/>
      <c r="K168">
        <f t="shared" si="27"/>
        <v>-3.6101999998209067E-2</v>
      </c>
      <c r="L168" s="14"/>
      <c r="N168" s="14"/>
      <c r="O168" s="14">
        <f t="shared" ca="1" si="26"/>
        <v>-3.6618123061073329E-2</v>
      </c>
      <c r="P168" s="14"/>
      <c r="Q168" s="16">
        <f t="shared" si="24"/>
        <v>40559.940770000001</v>
      </c>
      <c r="R168" s="14"/>
      <c r="S168" s="14"/>
    </row>
    <row r="169" spans="1:19" x14ac:dyDescent="0.2">
      <c r="A169" s="39" t="s">
        <v>114</v>
      </c>
      <c r="B169" s="42" t="s">
        <v>88</v>
      </c>
      <c r="C169" s="41">
        <v>55578.440869999999</v>
      </c>
      <c r="D169" s="41">
        <v>2.0000000000000001E-4</v>
      </c>
      <c r="E169" s="44">
        <f t="shared" si="22"/>
        <v>8843.9749112884565</v>
      </c>
      <c r="F169" s="14">
        <f t="shared" si="23"/>
        <v>8844</v>
      </c>
      <c r="G169" s="14">
        <f t="shared" si="28"/>
        <v>-3.6002000000735279E-2</v>
      </c>
      <c r="H169" s="14"/>
      <c r="I169" s="14"/>
      <c r="J169" s="14"/>
      <c r="K169">
        <f t="shared" si="27"/>
        <v>-3.6002000000735279E-2</v>
      </c>
      <c r="L169" s="14"/>
      <c r="N169" s="14"/>
      <c r="O169" s="14">
        <f t="shared" ca="1" si="26"/>
        <v>-3.6618123061073329E-2</v>
      </c>
      <c r="P169" s="14"/>
      <c r="Q169" s="16">
        <f t="shared" si="24"/>
        <v>40559.940869999999</v>
      </c>
      <c r="R169" s="14"/>
      <c r="S169" s="14"/>
    </row>
    <row r="170" spans="1:19" x14ac:dyDescent="0.2">
      <c r="A170" s="9" t="s">
        <v>105</v>
      </c>
      <c r="B170" s="38" t="s">
        <v>88</v>
      </c>
      <c r="C170" s="9">
        <v>55648.756600000001</v>
      </c>
      <c r="D170" s="9">
        <v>1E-4</v>
      </c>
      <c r="E170" s="44">
        <f t="shared" si="22"/>
        <v>8892.9758297630378</v>
      </c>
      <c r="F170" s="14">
        <f t="shared" si="23"/>
        <v>8893</v>
      </c>
      <c r="G170" s="14">
        <f t="shared" si="28"/>
        <v>-3.4683999998378567E-2</v>
      </c>
      <c r="H170" s="14"/>
      <c r="I170" s="14"/>
      <c r="J170" s="14"/>
      <c r="K170" s="14">
        <f t="shared" si="27"/>
        <v>-3.4683999998378567E-2</v>
      </c>
      <c r="L170" s="14"/>
      <c r="M170" s="14"/>
      <c r="N170" s="14"/>
      <c r="O170" s="14">
        <f t="shared" ca="1" si="26"/>
        <v>-3.6279927521043413E-2</v>
      </c>
      <c r="P170" s="14"/>
      <c r="Q170" s="16">
        <f t="shared" si="24"/>
        <v>40630.256600000001</v>
      </c>
      <c r="R170" s="14"/>
      <c r="S170" s="14"/>
    </row>
    <row r="171" spans="1:19" x14ac:dyDescent="0.2">
      <c r="A171" s="41" t="s">
        <v>112</v>
      </c>
      <c r="B171" s="42" t="s">
        <v>82</v>
      </c>
      <c r="C171" s="41">
        <v>55651.626199999999</v>
      </c>
      <c r="D171" s="41">
        <v>1E-4</v>
      </c>
      <c r="E171" s="44">
        <f t="shared" si="22"/>
        <v>8894.9755677399389</v>
      </c>
      <c r="F171" s="14">
        <f t="shared" si="23"/>
        <v>8895</v>
      </c>
      <c r="G171" s="14">
        <f t="shared" si="28"/>
        <v>-3.5060000001976732E-2</v>
      </c>
      <c r="H171" s="14"/>
      <c r="I171" s="14"/>
      <c r="J171" s="14"/>
      <c r="K171">
        <f t="shared" si="27"/>
        <v>-3.5060000001976732E-2</v>
      </c>
      <c r="L171" s="14"/>
      <c r="M171" s="14"/>
      <c r="N171" s="14"/>
      <c r="O171" s="14">
        <f t="shared" ca="1" si="26"/>
        <v>-3.6266123621450354E-2</v>
      </c>
      <c r="P171" s="14"/>
      <c r="Q171" s="16">
        <f t="shared" si="24"/>
        <v>40633.126199999999</v>
      </c>
      <c r="R171" s="14"/>
      <c r="S171" s="14"/>
    </row>
    <row r="172" spans="1:19" x14ac:dyDescent="0.2">
      <c r="A172" s="9" t="s">
        <v>106</v>
      </c>
      <c r="B172" s="38" t="s">
        <v>88</v>
      </c>
      <c r="C172" s="9">
        <v>55932.884299999998</v>
      </c>
      <c r="D172" s="9">
        <v>5.0000000000000001E-4</v>
      </c>
      <c r="E172" s="44">
        <f t="shared" si="22"/>
        <v>9090.9758827251517</v>
      </c>
      <c r="F172" s="14">
        <f t="shared" si="23"/>
        <v>9091</v>
      </c>
      <c r="G172" s="14">
        <f t="shared" si="28"/>
        <v>-3.460800000175368E-2</v>
      </c>
      <c r="H172" s="14"/>
      <c r="I172" s="14"/>
      <c r="J172" s="14"/>
      <c r="K172" s="14">
        <f t="shared" si="27"/>
        <v>-3.460800000175368E-2</v>
      </c>
      <c r="L172" s="14"/>
      <c r="M172" s="14"/>
      <c r="N172" s="14"/>
      <c r="O172" s="14">
        <f t="shared" ca="1" si="26"/>
        <v>-3.491334146133071E-2</v>
      </c>
      <c r="P172" s="14"/>
      <c r="Q172" s="16">
        <f t="shared" si="24"/>
        <v>40914.384299999998</v>
      </c>
      <c r="R172" s="14"/>
      <c r="S172" s="14"/>
    </row>
    <row r="173" spans="1:19" x14ac:dyDescent="0.2">
      <c r="A173" s="39" t="s">
        <v>115</v>
      </c>
      <c r="B173" s="42" t="s">
        <v>88</v>
      </c>
      <c r="C173" s="41">
        <v>55944.366800000003</v>
      </c>
      <c r="D173" s="41">
        <v>1E-4</v>
      </c>
      <c r="E173" s="44">
        <f t="shared" si="22"/>
        <v>9098.9776917995168</v>
      </c>
      <c r="F173" s="14">
        <f t="shared" si="23"/>
        <v>9099</v>
      </c>
      <c r="G173" s="14">
        <f t="shared" si="28"/>
        <v>-3.2011999996029772E-2</v>
      </c>
      <c r="H173" s="14"/>
      <c r="I173" s="14"/>
      <c r="J173" s="14">
        <f>G173</f>
        <v>-3.2011999996029772E-2</v>
      </c>
      <c r="L173" s="14"/>
      <c r="M173" s="14"/>
      <c r="N173" s="14"/>
      <c r="O173" s="14">
        <f t="shared" ca="1" si="26"/>
        <v>-3.4858125862958472E-2</v>
      </c>
      <c r="P173" s="14"/>
      <c r="Q173" s="16">
        <f t="shared" si="24"/>
        <v>40925.866800000003</v>
      </c>
      <c r="R173" s="14"/>
      <c r="S173" s="14"/>
    </row>
    <row r="174" spans="1:19" x14ac:dyDescent="0.2">
      <c r="A174" s="41" t="s">
        <v>113</v>
      </c>
      <c r="B174" s="42" t="s">
        <v>88</v>
      </c>
      <c r="C174" s="41">
        <v>55991.722800000003</v>
      </c>
      <c r="D174" s="41">
        <v>2.9999999999999997E-4</v>
      </c>
      <c r="E174" s="44">
        <f t="shared" si="22"/>
        <v>9131.9786646299508</v>
      </c>
      <c r="F174" s="14">
        <f t="shared" si="23"/>
        <v>9132</v>
      </c>
      <c r="G174" s="14">
        <f t="shared" si="28"/>
        <v>-3.0615999996371102E-2</v>
      </c>
      <c r="H174" s="14"/>
      <c r="I174" s="14"/>
      <c r="J174" s="14"/>
      <c r="K174" s="14">
        <f t="shared" ref="K174:K181" si="29">G174</f>
        <v>-3.0615999996371102E-2</v>
      </c>
      <c r="L174" s="14"/>
      <c r="M174" s="14"/>
      <c r="N174" s="14"/>
      <c r="O174" s="14">
        <f t="shared" ca="1" si="26"/>
        <v>-3.4630361519673025E-2</v>
      </c>
      <c r="P174" s="14"/>
      <c r="Q174" s="16">
        <f t="shared" si="24"/>
        <v>40973.222800000003</v>
      </c>
      <c r="R174" s="14"/>
      <c r="S174" s="14"/>
    </row>
    <row r="175" spans="1:19" x14ac:dyDescent="0.2">
      <c r="A175" s="63" t="s">
        <v>644</v>
      </c>
      <c r="B175" s="65" t="s">
        <v>88</v>
      </c>
      <c r="C175" s="64">
        <v>56229.928999999996</v>
      </c>
      <c r="D175" s="15"/>
      <c r="E175" s="44">
        <f t="shared" si="22"/>
        <v>9297.9774046890961</v>
      </c>
      <c r="F175" s="14">
        <f t="shared" si="23"/>
        <v>9298</v>
      </c>
      <c r="G175" s="14">
        <f t="shared" si="28"/>
        <v>-3.2424000004539266E-2</v>
      </c>
      <c r="H175" s="14"/>
      <c r="I175" s="14"/>
      <c r="J175" s="14"/>
      <c r="K175">
        <f t="shared" si="29"/>
        <v>-3.2424000004539266E-2</v>
      </c>
      <c r="L175" s="14"/>
      <c r="M175" s="14"/>
      <c r="N175" s="14"/>
      <c r="O175" s="14">
        <f t="shared" ca="1" si="26"/>
        <v>-3.3484637853449239E-2</v>
      </c>
      <c r="P175" s="14"/>
      <c r="Q175" s="16">
        <f t="shared" si="24"/>
        <v>41211.428999999996</v>
      </c>
      <c r="R175" s="14"/>
      <c r="S175" s="14"/>
    </row>
    <row r="176" spans="1:19" x14ac:dyDescent="0.2">
      <c r="A176" s="68" t="s">
        <v>677</v>
      </c>
      <c r="B176" s="67" t="s">
        <v>88</v>
      </c>
      <c r="C176" s="66">
        <v>56229.928999999996</v>
      </c>
      <c r="D176" s="66">
        <v>5.0000000000000001E-4</v>
      </c>
      <c r="E176" s="44">
        <f t="shared" si="22"/>
        <v>9297.9774046890961</v>
      </c>
      <c r="F176" s="14">
        <f t="shared" si="23"/>
        <v>9298</v>
      </c>
      <c r="G176" s="14">
        <f t="shared" si="28"/>
        <v>-3.2424000004539266E-2</v>
      </c>
      <c r="H176" s="14"/>
      <c r="I176" s="14"/>
      <c r="J176" s="14"/>
      <c r="K176">
        <f t="shared" si="29"/>
        <v>-3.2424000004539266E-2</v>
      </c>
      <c r="L176" s="14"/>
      <c r="M176" s="14"/>
      <c r="N176" s="14"/>
      <c r="O176" s="14">
        <f t="shared" ca="1" si="26"/>
        <v>-3.3484637853449239E-2</v>
      </c>
      <c r="P176" s="14"/>
      <c r="Q176" s="16">
        <f t="shared" si="24"/>
        <v>41211.428999999996</v>
      </c>
      <c r="R176" s="14"/>
      <c r="S176" s="14"/>
    </row>
    <row r="177" spans="1:19" x14ac:dyDescent="0.2">
      <c r="A177" s="39" t="s">
        <v>114</v>
      </c>
      <c r="B177" s="42" t="s">
        <v>88</v>
      </c>
      <c r="C177" s="41">
        <v>56291.631529999999</v>
      </c>
      <c r="D177" s="41">
        <v>1E-4</v>
      </c>
      <c r="E177" s="44">
        <f t="shared" si="22"/>
        <v>9340.9760430052374</v>
      </c>
      <c r="F177" s="14">
        <f t="shared" si="23"/>
        <v>9341</v>
      </c>
      <c r="G177" s="14">
        <f t="shared" si="28"/>
        <v>-3.4377999996650033E-2</v>
      </c>
      <c r="H177" s="14"/>
      <c r="I177" s="14"/>
      <c r="J177" s="14"/>
      <c r="K177">
        <f t="shared" si="29"/>
        <v>-3.4377999996650033E-2</v>
      </c>
      <c r="L177" s="14"/>
      <c r="N177" s="14"/>
      <c r="O177" s="14">
        <f t="shared" ca="1" si="26"/>
        <v>-3.3187854012198495E-2</v>
      </c>
      <c r="P177" s="14"/>
      <c r="Q177" s="16">
        <f t="shared" si="24"/>
        <v>41273.131529999999</v>
      </c>
      <c r="R177" s="14"/>
      <c r="S177" s="14"/>
    </row>
    <row r="178" spans="1:19" x14ac:dyDescent="0.2">
      <c r="A178" s="39" t="s">
        <v>114</v>
      </c>
      <c r="B178" s="42" t="s">
        <v>88</v>
      </c>
      <c r="C178" s="41">
        <v>56291.63162</v>
      </c>
      <c r="D178" s="41">
        <v>2.0000000000000001E-4</v>
      </c>
      <c r="E178" s="44">
        <f t="shared" si="22"/>
        <v>9340.9761057235337</v>
      </c>
      <c r="F178" s="14">
        <f t="shared" si="23"/>
        <v>9341</v>
      </c>
      <c r="G178" s="14">
        <f t="shared" si="28"/>
        <v>-3.4287999995285645E-2</v>
      </c>
      <c r="H178" s="14"/>
      <c r="I178" s="14"/>
      <c r="J178" s="14"/>
      <c r="K178">
        <f t="shared" si="29"/>
        <v>-3.4287999995285645E-2</v>
      </c>
      <c r="L178" s="14"/>
      <c r="N178" s="14"/>
      <c r="O178" s="14">
        <f t="shared" ca="1" si="26"/>
        <v>-3.3187854012198495E-2</v>
      </c>
      <c r="P178" s="14"/>
      <c r="Q178" s="16">
        <f t="shared" si="24"/>
        <v>41273.13162</v>
      </c>
      <c r="R178" s="14"/>
      <c r="S178" s="14"/>
    </row>
    <row r="179" spans="1:19" x14ac:dyDescent="0.2">
      <c r="A179" s="39" t="s">
        <v>114</v>
      </c>
      <c r="B179" s="42" t="s">
        <v>88</v>
      </c>
      <c r="C179" s="41">
        <v>56291.634050000001</v>
      </c>
      <c r="D179" s="41">
        <v>1E-4</v>
      </c>
      <c r="E179" s="44">
        <f t="shared" si="22"/>
        <v>9340.9777991174851</v>
      </c>
      <c r="F179" s="14">
        <f t="shared" si="23"/>
        <v>9341</v>
      </c>
      <c r="G179" s="14">
        <f t="shared" si="28"/>
        <v>-3.1857999994826969E-2</v>
      </c>
      <c r="H179" s="14"/>
      <c r="I179" s="14"/>
      <c r="J179" s="14"/>
      <c r="K179">
        <f t="shared" si="29"/>
        <v>-3.1857999994826969E-2</v>
      </c>
      <c r="L179" s="14"/>
      <c r="N179" s="14"/>
      <c r="O179" s="14">
        <f t="shared" ca="1" si="26"/>
        <v>-3.3187854012198495E-2</v>
      </c>
      <c r="P179" s="14"/>
      <c r="Q179" s="16">
        <f t="shared" si="24"/>
        <v>41273.134050000001</v>
      </c>
      <c r="R179" s="14"/>
      <c r="S179" s="14"/>
    </row>
    <row r="180" spans="1:19" x14ac:dyDescent="0.2">
      <c r="A180" s="41" t="s">
        <v>117</v>
      </c>
      <c r="B180" s="42"/>
      <c r="C180" s="41">
        <v>56291.634319999997</v>
      </c>
      <c r="D180" s="41" t="s">
        <v>118</v>
      </c>
      <c r="E180" s="44">
        <f t="shared" si="22"/>
        <v>9340.9779872723666</v>
      </c>
      <c r="F180" s="14">
        <f t="shared" si="23"/>
        <v>9341</v>
      </c>
      <c r="G180" s="14">
        <f t="shared" si="28"/>
        <v>-3.1587999998009764E-2</v>
      </c>
      <c r="H180" s="14"/>
      <c r="I180" s="14"/>
      <c r="J180" s="14"/>
      <c r="K180">
        <f t="shared" si="29"/>
        <v>-3.1587999998009764E-2</v>
      </c>
      <c r="L180" s="14"/>
      <c r="N180" s="14"/>
      <c r="O180" s="14">
        <f t="shared" ca="1" si="26"/>
        <v>-3.3187854012198495E-2</v>
      </c>
      <c r="P180" s="14"/>
      <c r="Q180" s="16">
        <f t="shared" si="24"/>
        <v>41273.134319999997</v>
      </c>
      <c r="R180" s="14"/>
      <c r="S180" s="14"/>
    </row>
    <row r="181" spans="1:19" x14ac:dyDescent="0.2">
      <c r="A181" s="41" t="s">
        <v>117</v>
      </c>
      <c r="B181" s="42"/>
      <c r="C181" s="41">
        <v>56291.634409999999</v>
      </c>
      <c r="D181" s="41">
        <v>1.8000000000000001E-4</v>
      </c>
      <c r="E181" s="44">
        <f t="shared" ref="E181:E205" si="30">+(C181-C$7)/C$8</f>
        <v>9340.9780499906628</v>
      </c>
      <c r="F181" s="14">
        <f t="shared" ref="F181:F206" si="31">ROUND(2*E181,0)/2</f>
        <v>9341</v>
      </c>
      <c r="G181" s="14">
        <f t="shared" si="28"/>
        <v>-3.1497999996645376E-2</v>
      </c>
      <c r="H181" s="14"/>
      <c r="I181" s="14"/>
      <c r="J181" s="14"/>
      <c r="K181">
        <f t="shared" si="29"/>
        <v>-3.1497999996645376E-2</v>
      </c>
      <c r="L181" s="14"/>
      <c r="N181" s="14"/>
      <c r="O181" s="14">
        <f t="shared" ca="1" si="26"/>
        <v>-3.3187854012198495E-2</v>
      </c>
      <c r="P181" s="14"/>
      <c r="Q181" s="16">
        <f t="shared" ref="Q181:Q205" si="32">+C181-15018.5</f>
        <v>41273.134409999999</v>
      </c>
      <c r="R181" s="14"/>
      <c r="S181" s="14"/>
    </row>
    <row r="182" spans="1:19" x14ac:dyDescent="0.2">
      <c r="A182" s="61" t="s">
        <v>131</v>
      </c>
      <c r="B182" s="62"/>
      <c r="C182" s="61">
        <v>56726.436800000003</v>
      </c>
      <c r="D182" s="61">
        <v>1E-4</v>
      </c>
      <c r="E182" s="44">
        <f t="shared" si="30"/>
        <v>9643.9787649792233</v>
      </c>
      <c r="F182" s="14">
        <f t="shared" si="31"/>
        <v>9644</v>
      </c>
      <c r="G182" s="14">
        <f t="shared" si="28"/>
        <v>-3.0471999991277698E-2</v>
      </c>
      <c r="H182" s="14"/>
      <c r="I182" s="14"/>
      <c r="J182" s="14">
        <f>G182</f>
        <v>-3.0471999991277698E-2</v>
      </c>
      <c r="L182" s="14"/>
      <c r="M182" s="14"/>
      <c r="N182" s="14"/>
      <c r="O182" s="14">
        <f t="shared" ca="1" si="26"/>
        <v>-3.1096563223850252E-2</v>
      </c>
      <c r="P182" s="14"/>
      <c r="Q182" s="16">
        <f t="shared" si="32"/>
        <v>41707.936800000003</v>
      </c>
      <c r="R182" s="14"/>
      <c r="S182" s="14"/>
    </row>
    <row r="183" spans="1:19" x14ac:dyDescent="0.2">
      <c r="A183" s="45" t="s">
        <v>116</v>
      </c>
      <c r="B183" s="46" t="s">
        <v>88</v>
      </c>
      <c r="C183" s="47">
        <v>56733.612099999998</v>
      </c>
      <c r="D183" s="47">
        <v>1E-4</v>
      </c>
      <c r="E183" s="44">
        <f t="shared" si="30"/>
        <v>9648.9790158523974</v>
      </c>
      <c r="F183" s="14">
        <f t="shared" si="31"/>
        <v>9649</v>
      </c>
      <c r="G183" s="14">
        <f t="shared" si="28"/>
        <v>-3.0112000000372063E-2</v>
      </c>
      <c r="H183" s="14"/>
      <c r="I183" s="14"/>
      <c r="J183" s="14"/>
      <c r="K183">
        <f>G183</f>
        <v>-3.0112000000372063E-2</v>
      </c>
      <c r="L183" s="14"/>
      <c r="M183" s="14"/>
      <c r="N183" s="14"/>
      <c r="O183" s="14">
        <f t="shared" ca="1" si="26"/>
        <v>-3.106205347486761E-2</v>
      </c>
      <c r="P183" s="14"/>
      <c r="Q183" s="16">
        <f t="shared" si="32"/>
        <v>41715.112099999998</v>
      </c>
      <c r="R183" s="14"/>
      <c r="S183" s="14"/>
    </row>
    <row r="184" spans="1:19" x14ac:dyDescent="0.2">
      <c r="A184" s="63" t="s">
        <v>644</v>
      </c>
      <c r="B184" s="65" t="s">
        <v>88</v>
      </c>
      <c r="C184" s="64">
        <v>57017.742599999998</v>
      </c>
      <c r="D184" s="15"/>
      <c r="E184" s="44">
        <f t="shared" si="30"/>
        <v>9846.9810200503416</v>
      </c>
      <c r="F184" s="14">
        <f t="shared" si="31"/>
        <v>9847</v>
      </c>
      <c r="G184" s="14">
        <f t="shared" si="28"/>
        <v>-2.723600000172155E-2</v>
      </c>
      <c r="H184" s="14"/>
      <c r="I184" s="14"/>
      <c r="J184" s="14"/>
      <c r="K184">
        <f>G184</f>
        <v>-2.723600000172155E-2</v>
      </c>
      <c r="L184" s="14"/>
      <c r="M184" s="14"/>
      <c r="N184" s="14"/>
      <c r="O184" s="14">
        <f t="shared" ca="1" si="26"/>
        <v>-2.96954674151549E-2</v>
      </c>
      <c r="P184" s="14"/>
      <c r="Q184" s="16">
        <f t="shared" si="32"/>
        <v>41999.242599999998</v>
      </c>
      <c r="R184" s="14"/>
      <c r="S184" s="14"/>
    </row>
    <row r="185" spans="1:19" x14ac:dyDescent="0.2">
      <c r="A185" s="9" t="s">
        <v>677</v>
      </c>
      <c r="B185" s="38" t="s">
        <v>88</v>
      </c>
      <c r="C185" s="41">
        <v>57017.742599999998</v>
      </c>
      <c r="D185" s="41">
        <v>1E-4</v>
      </c>
      <c r="E185" s="44">
        <f t="shared" si="30"/>
        <v>9846.9810200503416</v>
      </c>
      <c r="F185" s="14">
        <f t="shared" si="31"/>
        <v>9847</v>
      </c>
      <c r="G185" s="14">
        <f t="shared" si="28"/>
        <v>-2.723600000172155E-2</v>
      </c>
      <c r="H185" s="14"/>
      <c r="I185" s="14"/>
      <c r="J185" s="14"/>
      <c r="K185">
        <f>G185</f>
        <v>-2.723600000172155E-2</v>
      </c>
      <c r="L185" s="14"/>
      <c r="M185" s="14"/>
      <c r="N185" s="14"/>
      <c r="O185" s="14">
        <f t="shared" ca="1" si="26"/>
        <v>-2.96954674151549E-2</v>
      </c>
      <c r="P185" s="14"/>
      <c r="Q185" s="16">
        <f t="shared" si="32"/>
        <v>41999.242599999998</v>
      </c>
      <c r="R185" s="14"/>
      <c r="S185" s="14"/>
    </row>
    <row r="186" spans="1:19" x14ac:dyDescent="0.2">
      <c r="A186" s="9" t="s">
        <v>676</v>
      </c>
      <c r="B186" s="38" t="s">
        <v>88</v>
      </c>
      <c r="C186" s="41">
        <v>57017.742599999998</v>
      </c>
      <c r="D186" s="41">
        <v>1E-4</v>
      </c>
      <c r="E186" s="44">
        <f t="shared" si="30"/>
        <v>9846.9810200503416</v>
      </c>
      <c r="F186" s="14">
        <f t="shared" si="31"/>
        <v>9847</v>
      </c>
      <c r="G186" s="14">
        <f t="shared" si="28"/>
        <v>-2.723600000172155E-2</v>
      </c>
      <c r="H186" s="14"/>
      <c r="I186" s="14"/>
      <c r="J186" s="14"/>
      <c r="K186">
        <f>G186</f>
        <v>-2.723600000172155E-2</v>
      </c>
      <c r="L186" s="14"/>
      <c r="M186" s="14"/>
      <c r="N186" s="14"/>
      <c r="O186" s="14">
        <f t="shared" ca="1" si="26"/>
        <v>-2.96954674151549E-2</v>
      </c>
      <c r="P186" s="14"/>
      <c r="Q186" s="16">
        <f t="shared" si="32"/>
        <v>41999.242599999998</v>
      </c>
      <c r="R186" s="14"/>
      <c r="S186" s="14"/>
    </row>
    <row r="187" spans="1:19" x14ac:dyDescent="0.2">
      <c r="A187" s="41" t="s">
        <v>131</v>
      </c>
      <c r="B187" s="42"/>
      <c r="C187" s="41">
        <v>57135.411999999997</v>
      </c>
      <c r="D187" s="41">
        <v>5.9999999999999995E-4</v>
      </c>
      <c r="E187" s="44">
        <f t="shared" si="30"/>
        <v>9928.9812876483975</v>
      </c>
      <c r="F187" s="14">
        <f t="shared" si="31"/>
        <v>9929</v>
      </c>
      <c r="G187" s="14">
        <f t="shared" si="28"/>
        <v>-2.6852000002691057E-2</v>
      </c>
      <c r="H187" s="14"/>
      <c r="I187" s="14"/>
      <c r="J187" s="14">
        <f>G187</f>
        <v>-2.6852000002691057E-2</v>
      </c>
      <c r="L187" s="14"/>
      <c r="M187" s="14"/>
      <c r="N187" s="14"/>
      <c r="O187" s="14">
        <f t="shared" ca="1" si="26"/>
        <v>-2.9129507531839544E-2</v>
      </c>
      <c r="P187" s="14"/>
      <c r="Q187" s="16">
        <f t="shared" si="32"/>
        <v>42116.911999999997</v>
      </c>
      <c r="R187" s="14"/>
      <c r="S187" s="14"/>
    </row>
    <row r="188" spans="1:19" x14ac:dyDescent="0.2">
      <c r="A188" s="9" t="s">
        <v>675</v>
      </c>
      <c r="B188" s="38" t="s">
        <v>88</v>
      </c>
      <c r="C188" s="41">
        <v>57495.597199999997</v>
      </c>
      <c r="D188" s="41">
        <v>1E-4</v>
      </c>
      <c r="E188" s="44">
        <f t="shared" si="30"/>
        <v>10179.983525994641</v>
      </c>
      <c r="F188" s="14">
        <f t="shared" si="31"/>
        <v>10180</v>
      </c>
      <c r="G188" s="14">
        <f t="shared" si="28"/>
        <v>-2.3639999999431893E-2</v>
      </c>
      <c r="H188" s="14"/>
      <c r="I188" s="14"/>
      <c r="J188" s="14"/>
      <c r="K188">
        <f t="shared" ref="K188:K205" si="33">G188</f>
        <v>-2.3639999999431893E-2</v>
      </c>
      <c r="L188" s="14"/>
      <c r="M188" s="14"/>
      <c r="N188" s="14"/>
      <c r="O188" s="14">
        <f t="shared" ca="1" si="26"/>
        <v>-2.7397118132910805E-2</v>
      </c>
      <c r="P188" s="14"/>
      <c r="Q188" s="16">
        <f t="shared" si="32"/>
        <v>42477.097199999997</v>
      </c>
      <c r="R188" s="14"/>
      <c r="S188" s="14"/>
    </row>
    <row r="189" spans="1:19" x14ac:dyDescent="0.2">
      <c r="A189" s="9" t="s">
        <v>673</v>
      </c>
      <c r="B189" s="38" t="s">
        <v>88</v>
      </c>
      <c r="C189" s="41">
        <v>57753.896800000002</v>
      </c>
      <c r="D189" s="41">
        <v>1E-4</v>
      </c>
      <c r="E189" s="44">
        <f t="shared" si="30"/>
        <v>10359.984752485738</v>
      </c>
      <c r="F189" s="14">
        <f t="shared" si="31"/>
        <v>10360</v>
      </c>
      <c r="G189" s="14">
        <f t="shared" si="28"/>
        <v>-2.1880000000237487E-2</v>
      </c>
      <c r="H189" s="14"/>
      <c r="I189" s="14"/>
      <c r="J189" s="14"/>
      <c r="K189">
        <f t="shared" si="33"/>
        <v>-2.1880000000237487E-2</v>
      </c>
      <c r="L189" s="14"/>
      <c r="M189" s="14"/>
      <c r="N189" s="14"/>
      <c r="O189" s="14">
        <f t="shared" ca="1" si="26"/>
        <v>-2.6154767169535603E-2</v>
      </c>
      <c r="P189" s="14"/>
      <c r="Q189" s="16">
        <f t="shared" si="32"/>
        <v>42735.396800000002</v>
      </c>
      <c r="R189" s="14"/>
      <c r="S189" s="14"/>
    </row>
    <row r="190" spans="1:19" x14ac:dyDescent="0.2">
      <c r="A190" s="69" t="s">
        <v>672</v>
      </c>
      <c r="B190" s="70" t="s">
        <v>88</v>
      </c>
      <c r="C190" s="69">
        <v>58063.854899999998</v>
      </c>
      <c r="D190" s="69">
        <v>2.9999999999999997E-4</v>
      </c>
      <c r="E190" s="44">
        <f t="shared" si="30"/>
        <v>10575.985234719732</v>
      </c>
      <c r="F190" s="14">
        <f t="shared" si="31"/>
        <v>10576</v>
      </c>
      <c r="G190" s="14">
        <f t="shared" si="28"/>
        <v>-2.1187999998801388E-2</v>
      </c>
      <c r="H190" s="14"/>
      <c r="I190" s="14"/>
      <c r="J190" s="14"/>
      <c r="K190">
        <f t="shared" si="33"/>
        <v>-2.1187999998801388E-2</v>
      </c>
      <c r="L190" s="14"/>
      <c r="M190" s="14"/>
      <c r="N190" s="14"/>
      <c r="O190" s="14">
        <f t="shared" ca="1" si="26"/>
        <v>-2.4663946013485386E-2</v>
      </c>
      <c r="P190" s="14"/>
      <c r="Q190" s="16">
        <f t="shared" si="32"/>
        <v>43045.354899999998</v>
      </c>
      <c r="R190" s="14"/>
      <c r="S190" s="14"/>
    </row>
    <row r="191" spans="1:19" x14ac:dyDescent="0.2">
      <c r="A191" s="69" t="s">
        <v>672</v>
      </c>
      <c r="B191" s="70" t="s">
        <v>88</v>
      </c>
      <c r="C191" s="69">
        <v>58083.945899999999</v>
      </c>
      <c r="D191" s="69">
        <v>1E-4</v>
      </c>
      <c r="E191" s="44">
        <f t="shared" si="30"/>
        <v>10589.986048663821</v>
      </c>
      <c r="F191" s="14">
        <f t="shared" si="31"/>
        <v>10590</v>
      </c>
      <c r="G191" s="14">
        <f t="shared" si="28"/>
        <v>-2.0020000003569294E-2</v>
      </c>
      <c r="H191" s="14"/>
      <c r="I191" s="14"/>
      <c r="J191" s="14"/>
      <c r="K191">
        <f t="shared" si="33"/>
        <v>-2.0020000003569294E-2</v>
      </c>
      <c r="L191" s="14"/>
      <c r="M191" s="14"/>
      <c r="N191" s="14"/>
      <c r="O191" s="14">
        <f t="shared" ca="1" si="26"/>
        <v>-2.4567318716333969E-2</v>
      </c>
      <c r="P191" s="14"/>
      <c r="Q191" s="16">
        <f t="shared" si="32"/>
        <v>43065.445899999999</v>
      </c>
      <c r="R191" s="14"/>
      <c r="S191" s="14"/>
    </row>
    <row r="192" spans="1:19" x14ac:dyDescent="0.2">
      <c r="A192" s="69" t="s">
        <v>672</v>
      </c>
      <c r="B192" s="70" t="s">
        <v>88</v>
      </c>
      <c r="C192" s="69">
        <v>58122.690300000002</v>
      </c>
      <c r="D192" s="69">
        <v>1E-4</v>
      </c>
      <c r="E192" s="44">
        <f t="shared" si="30"/>
        <v>10616.985856327721</v>
      </c>
      <c r="F192" s="14">
        <f t="shared" si="31"/>
        <v>10617</v>
      </c>
      <c r="G192" s="14">
        <f t="shared" si="28"/>
        <v>-2.0295999995141756E-2</v>
      </c>
      <c r="H192" s="14"/>
      <c r="I192" s="14"/>
      <c r="J192" s="14"/>
      <c r="K192">
        <f t="shared" si="33"/>
        <v>-2.0295999995141756E-2</v>
      </c>
      <c r="L192" s="14"/>
      <c r="M192" s="14"/>
      <c r="N192" s="14"/>
      <c r="O192" s="14">
        <f t="shared" ca="1" si="26"/>
        <v>-2.43809660718277E-2</v>
      </c>
      <c r="P192" s="14"/>
      <c r="Q192" s="16">
        <f t="shared" si="32"/>
        <v>43104.190300000002</v>
      </c>
      <c r="R192" s="14"/>
      <c r="S192" s="14"/>
    </row>
    <row r="193" spans="1:19" x14ac:dyDescent="0.2">
      <c r="A193" s="69" t="s">
        <v>672</v>
      </c>
      <c r="B193" s="70" t="s">
        <v>88</v>
      </c>
      <c r="C193" s="69">
        <v>58132.735999999997</v>
      </c>
      <c r="D193" s="69">
        <v>1E-4</v>
      </c>
      <c r="E193" s="44">
        <f t="shared" si="30"/>
        <v>10623.98640267375</v>
      </c>
      <c r="F193" s="14">
        <f t="shared" si="31"/>
        <v>10624</v>
      </c>
      <c r="G193" s="14">
        <f t="shared" si="28"/>
        <v>-1.9511999998940155E-2</v>
      </c>
      <c r="H193" s="14"/>
      <c r="I193" s="14"/>
      <c r="J193" s="14"/>
      <c r="K193">
        <f t="shared" si="33"/>
        <v>-1.9511999998940155E-2</v>
      </c>
      <c r="L193" s="14"/>
      <c r="M193" s="14"/>
      <c r="N193" s="14"/>
      <c r="O193" s="14">
        <f t="shared" ca="1" si="26"/>
        <v>-2.4332652423251999E-2</v>
      </c>
      <c r="P193" s="14"/>
      <c r="Q193" s="16">
        <f t="shared" si="32"/>
        <v>43114.235999999997</v>
      </c>
      <c r="R193" s="14"/>
      <c r="S193" s="14"/>
    </row>
    <row r="194" spans="1:19" x14ac:dyDescent="0.2">
      <c r="A194" s="73" t="s">
        <v>681</v>
      </c>
      <c r="B194" s="74" t="s">
        <v>88</v>
      </c>
      <c r="C194" s="75">
        <v>58234.620199999998</v>
      </c>
      <c r="D194" s="75">
        <v>2.0000000000000001E-4</v>
      </c>
      <c r="E194" s="44">
        <f t="shared" si="30"/>
        <v>10694.986438910986</v>
      </c>
      <c r="F194" s="14">
        <f t="shared" si="31"/>
        <v>10695</v>
      </c>
      <c r="G194" s="14">
        <f t="shared" si="28"/>
        <v>-1.9460000003164168E-2</v>
      </c>
      <c r="H194" s="14"/>
      <c r="I194" s="14"/>
      <c r="J194" s="14"/>
      <c r="K194">
        <f t="shared" si="33"/>
        <v>-1.9460000003164168E-2</v>
      </c>
      <c r="L194" s="14"/>
      <c r="M194" s="14"/>
      <c r="N194" s="14"/>
      <c r="O194" s="14">
        <f t="shared" ca="1" si="26"/>
        <v>-2.3842613987698449E-2</v>
      </c>
      <c r="P194" s="14"/>
      <c r="Q194" s="16">
        <f t="shared" si="32"/>
        <v>43216.120199999998</v>
      </c>
      <c r="R194" s="14"/>
      <c r="S194" s="14"/>
    </row>
    <row r="195" spans="1:19" x14ac:dyDescent="0.2">
      <c r="A195" s="71" t="s">
        <v>0</v>
      </c>
      <c r="B195" s="72" t="s">
        <v>88</v>
      </c>
      <c r="C195" s="71">
        <v>58462.785499999998</v>
      </c>
      <c r="D195" s="71">
        <v>2.0000000000000001E-4</v>
      </c>
      <c r="E195" s="44">
        <f t="shared" si="30"/>
        <v>10853.987977599812</v>
      </c>
      <c r="F195" s="14">
        <f t="shared" si="31"/>
        <v>10854</v>
      </c>
      <c r="G195" s="14">
        <f t="shared" si="28"/>
        <v>-1.7251999997824896E-2</v>
      </c>
      <c r="H195" s="14"/>
      <c r="I195" s="14"/>
      <c r="J195" s="14"/>
      <c r="K195">
        <f t="shared" si="33"/>
        <v>-1.7251999997824896E-2</v>
      </c>
      <c r="L195" s="14"/>
      <c r="M195" s="14"/>
      <c r="N195" s="14"/>
      <c r="O195" s="14">
        <f t="shared" ca="1" si="26"/>
        <v>-2.2745203970050365E-2</v>
      </c>
      <c r="P195" s="14"/>
      <c r="Q195" s="16">
        <f t="shared" si="32"/>
        <v>43444.285499999998</v>
      </c>
      <c r="R195" s="14"/>
      <c r="S195" s="14"/>
    </row>
    <row r="196" spans="1:19" x14ac:dyDescent="0.2">
      <c r="A196" s="73" t="s">
        <v>682</v>
      </c>
      <c r="B196" s="74" t="s">
        <v>88</v>
      </c>
      <c r="C196" s="75">
        <v>58551.753100000002</v>
      </c>
      <c r="D196" s="75">
        <v>2.9999999999999997E-4</v>
      </c>
      <c r="E196" s="44">
        <f t="shared" si="30"/>
        <v>10915.986823583196</v>
      </c>
      <c r="F196" s="14">
        <f t="shared" si="31"/>
        <v>10916</v>
      </c>
      <c r="G196" s="14">
        <f t="shared" si="28"/>
        <v>-1.8907999998191372E-2</v>
      </c>
      <c r="H196" s="14"/>
      <c r="I196" s="14"/>
      <c r="J196" s="14"/>
      <c r="K196">
        <f t="shared" si="33"/>
        <v>-1.8907999998191372E-2</v>
      </c>
      <c r="L196" s="14"/>
      <c r="M196" s="14"/>
      <c r="N196" s="14"/>
      <c r="O196" s="14">
        <f t="shared" ca="1" si="26"/>
        <v>-2.2317283082665576E-2</v>
      </c>
      <c r="P196" s="14"/>
      <c r="Q196" s="16">
        <f t="shared" si="32"/>
        <v>43533.253100000002</v>
      </c>
      <c r="R196" s="14"/>
      <c r="S196" s="14"/>
    </row>
    <row r="197" spans="1:19" x14ac:dyDescent="0.2">
      <c r="A197" s="73" t="s">
        <v>682</v>
      </c>
      <c r="B197" s="74" t="s">
        <v>88</v>
      </c>
      <c r="C197" s="75">
        <v>58597.673900000002</v>
      </c>
      <c r="D197" s="75">
        <v>2.0000000000000001E-4</v>
      </c>
      <c r="E197" s="44">
        <f t="shared" si="30"/>
        <v>10947.987648677203</v>
      </c>
      <c r="F197" s="14">
        <f t="shared" si="31"/>
        <v>10948</v>
      </c>
      <c r="G197" s="14">
        <f t="shared" si="28"/>
        <v>-1.7723999997542705E-2</v>
      </c>
      <c r="H197" s="14"/>
      <c r="I197" s="14"/>
      <c r="J197" s="14"/>
      <c r="K197">
        <f t="shared" si="33"/>
        <v>-1.7723999997542705E-2</v>
      </c>
      <c r="L197" s="14"/>
      <c r="M197" s="14"/>
      <c r="N197" s="14"/>
      <c r="O197" s="14">
        <f t="shared" ca="1" si="26"/>
        <v>-2.2096420689176652E-2</v>
      </c>
      <c r="P197" s="14"/>
      <c r="Q197" s="16">
        <f t="shared" si="32"/>
        <v>43579.173900000002</v>
      </c>
      <c r="R197" s="14"/>
      <c r="S197" s="14"/>
    </row>
    <row r="198" spans="1:19" x14ac:dyDescent="0.2">
      <c r="A198" s="76" t="s">
        <v>683</v>
      </c>
      <c r="B198" s="72" t="s">
        <v>88</v>
      </c>
      <c r="C198" s="71">
        <v>58828.707600000002</v>
      </c>
      <c r="D198" s="71">
        <v>2.0000000000000001E-4</v>
      </c>
      <c r="E198" s="44">
        <f t="shared" si="30"/>
        <v>11108.988089099004</v>
      </c>
      <c r="F198" s="14">
        <f t="shared" si="31"/>
        <v>11109</v>
      </c>
      <c r="G198" s="14">
        <f t="shared" si="28"/>
        <v>-1.7091999994590878E-2</v>
      </c>
      <c r="H198" s="14"/>
      <c r="I198" s="14"/>
      <c r="J198" s="14"/>
      <c r="K198">
        <f t="shared" si="33"/>
        <v>-1.7091999994590878E-2</v>
      </c>
      <c r="L198" s="14"/>
      <c r="M198" s="14"/>
      <c r="N198" s="14"/>
      <c r="O198" s="14">
        <f t="shared" ca="1" si="26"/>
        <v>-2.0985206771935508E-2</v>
      </c>
      <c r="P198" s="14"/>
      <c r="Q198" s="16">
        <f t="shared" si="32"/>
        <v>43810.207600000002</v>
      </c>
      <c r="R198" s="14"/>
      <c r="S198" s="14"/>
    </row>
    <row r="199" spans="1:19" x14ac:dyDescent="0.2">
      <c r="A199" s="76" t="s">
        <v>684</v>
      </c>
      <c r="B199" s="72" t="s">
        <v>88</v>
      </c>
      <c r="C199" s="71">
        <v>58930.591699999997</v>
      </c>
      <c r="D199" s="71">
        <v>1E-4</v>
      </c>
      <c r="E199" s="44">
        <f t="shared" si="30"/>
        <v>11179.988055649244</v>
      </c>
      <c r="F199" s="14">
        <f t="shared" si="31"/>
        <v>11180</v>
      </c>
      <c r="G199" s="14">
        <f t="shared" si="28"/>
        <v>-1.7140000003564637E-2</v>
      </c>
      <c r="H199" s="14"/>
      <c r="I199" s="14"/>
      <c r="J199" s="14"/>
      <c r="K199">
        <f t="shared" si="33"/>
        <v>-1.7140000003564637E-2</v>
      </c>
      <c r="L199" s="14"/>
      <c r="M199" s="14"/>
      <c r="N199" s="14"/>
      <c r="O199" s="14">
        <f t="shared" ca="1" si="26"/>
        <v>-2.0495168336381958E-2</v>
      </c>
      <c r="P199" s="14"/>
      <c r="Q199" s="16">
        <f t="shared" si="32"/>
        <v>43912.091699999997</v>
      </c>
      <c r="R199" s="14"/>
      <c r="S199" s="14"/>
    </row>
    <row r="200" spans="1:19" ht="12" customHeight="1" x14ac:dyDescent="0.2">
      <c r="A200" s="73" t="s">
        <v>685</v>
      </c>
      <c r="B200" s="74" t="s">
        <v>88</v>
      </c>
      <c r="C200" s="75">
        <v>59181.711499999998</v>
      </c>
      <c r="D200" s="75">
        <v>2.9999999999999997E-4</v>
      </c>
      <c r="E200" s="44">
        <f t="shared" si="30"/>
        <v>11354.985895352434</v>
      </c>
      <c r="F200" s="14">
        <f t="shared" si="31"/>
        <v>11355</v>
      </c>
      <c r="G200" s="14">
        <f t="shared" ref="G200:G205" si="34">+C200-(C$7+F200*C$8)</f>
        <v>-2.0240000005287584E-2</v>
      </c>
      <c r="H200" s="14"/>
      <c r="I200" s="14"/>
      <c r="J200" s="14"/>
      <c r="K200">
        <f t="shared" si="33"/>
        <v>-2.0240000005287584E-2</v>
      </c>
      <c r="L200" s="14"/>
      <c r="M200" s="14"/>
      <c r="N200" s="14"/>
      <c r="O200" s="14">
        <f t="shared" ca="1" si="26"/>
        <v>-1.9287327121989412E-2</v>
      </c>
      <c r="P200" s="14"/>
      <c r="Q200" s="16">
        <f t="shared" si="32"/>
        <v>44163.211499999998</v>
      </c>
      <c r="R200" s="14"/>
      <c r="S200" s="14"/>
    </row>
    <row r="201" spans="1:19" ht="12" customHeight="1" x14ac:dyDescent="0.2">
      <c r="A201" s="80" t="s">
        <v>687</v>
      </c>
      <c r="B201" s="78" t="s">
        <v>88</v>
      </c>
      <c r="C201" s="79">
        <v>59266.377200000003</v>
      </c>
      <c r="D201" s="80">
        <v>8.9999999999999998E-4</v>
      </c>
      <c r="E201" s="44">
        <f t="shared" si="30"/>
        <v>11413.986876545312</v>
      </c>
      <c r="F201" s="14">
        <f t="shared" si="31"/>
        <v>11414</v>
      </c>
      <c r="G201" s="14">
        <f t="shared" si="34"/>
        <v>-1.8831999994290527E-2</v>
      </c>
      <c r="H201" s="14"/>
      <c r="I201" s="14"/>
      <c r="J201" s="14"/>
      <c r="K201">
        <f t="shared" si="33"/>
        <v>-1.8831999994290527E-2</v>
      </c>
      <c r="L201" s="14"/>
      <c r="M201" s="14"/>
      <c r="N201" s="14"/>
      <c r="O201" s="14">
        <f t="shared" ca="1" si="26"/>
        <v>-1.8880112083994219E-2</v>
      </c>
      <c r="P201" s="14"/>
      <c r="Q201" s="16">
        <f t="shared" si="32"/>
        <v>44247.877200000003</v>
      </c>
      <c r="R201" s="14"/>
      <c r="S201" s="14"/>
    </row>
    <row r="202" spans="1:19" ht="12" customHeight="1" x14ac:dyDescent="0.2">
      <c r="A202" s="73" t="s">
        <v>686</v>
      </c>
      <c r="B202" s="74" t="s">
        <v>88</v>
      </c>
      <c r="C202" s="75">
        <v>59293.638599999998</v>
      </c>
      <c r="D202" s="75">
        <v>2.9999999999999997E-4</v>
      </c>
      <c r="E202" s="44">
        <f t="shared" si="30"/>
        <v>11432.984526699875</v>
      </c>
      <c r="F202" s="14">
        <f t="shared" si="31"/>
        <v>11433</v>
      </c>
      <c r="G202" s="14">
        <f t="shared" si="34"/>
        <v>-2.2204000000783708E-2</v>
      </c>
      <c r="H202" s="14"/>
      <c r="I202" s="14"/>
      <c r="J202" s="14"/>
      <c r="K202">
        <f t="shared" si="33"/>
        <v>-2.2204000000783708E-2</v>
      </c>
      <c r="L202" s="14"/>
      <c r="M202" s="14"/>
      <c r="N202" s="14"/>
      <c r="O202" s="14">
        <f t="shared" ca="1" si="26"/>
        <v>-1.8748975037860161E-2</v>
      </c>
      <c r="P202" s="14"/>
      <c r="Q202" s="16">
        <f t="shared" si="32"/>
        <v>44275.138599999998</v>
      </c>
      <c r="R202" s="14"/>
      <c r="S202" s="14"/>
    </row>
    <row r="203" spans="1:19" ht="12" customHeight="1" x14ac:dyDescent="0.2">
      <c r="A203" s="73" t="s">
        <v>686</v>
      </c>
      <c r="B203" s="74" t="s">
        <v>88</v>
      </c>
      <c r="C203" s="75">
        <v>59293.638800000001</v>
      </c>
      <c r="D203" s="75">
        <v>1E-4</v>
      </c>
      <c r="E203" s="44">
        <f t="shared" si="30"/>
        <v>11432.984666073864</v>
      </c>
      <c r="F203" s="14">
        <f t="shared" si="31"/>
        <v>11433</v>
      </c>
      <c r="G203" s="14">
        <f t="shared" si="34"/>
        <v>-2.2003999998560175E-2</v>
      </c>
      <c r="H203" s="14"/>
      <c r="I203" s="14"/>
      <c r="J203" s="14"/>
      <c r="K203">
        <f t="shared" si="33"/>
        <v>-2.2003999998560175E-2</v>
      </c>
      <c r="L203" s="14"/>
      <c r="M203" s="14"/>
      <c r="N203" s="14"/>
      <c r="O203" s="14">
        <f t="shared" ca="1" si="26"/>
        <v>-1.8748975037860161E-2</v>
      </c>
      <c r="P203" s="14"/>
      <c r="Q203" s="16">
        <f t="shared" si="32"/>
        <v>44275.138800000001</v>
      </c>
      <c r="R203" s="14"/>
      <c r="S203" s="14"/>
    </row>
    <row r="204" spans="1:19" ht="12" customHeight="1" x14ac:dyDescent="0.2">
      <c r="A204" s="77" t="s">
        <v>688</v>
      </c>
      <c r="B204" s="78" t="s">
        <v>88</v>
      </c>
      <c r="C204" s="79">
        <v>59574.891300000003</v>
      </c>
      <c r="D204" s="80">
        <v>2.0000000000000001E-4</v>
      </c>
      <c r="E204" s="44">
        <f t="shared" si="30"/>
        <v>11628.98107858742</v>
      </c>
      <c r="F204" s="14">
        <f t="shared" si="31"/>
        <v>11629</v>
      </c>
      <c r="G204" s="14">
        <f t="shared" si="34"/>
        <v>-2.7151999995112419E-2</v>
      </c>
      <c r="H204" s="14"/>
      <c r="I204" s="14"/>
      <c r="J204" s="14"/>
      <c r="K204">
        <f t="shared" si="33"/>
        <v>-2.7151999995112419E-2</v>
      </c>
      <c r="L204" s="14"/>
      <c r="M204" s="14"/>
      <c r="N204" s="14"/>
      <c r="O204" s="14">
        <f t="shared" ca="1" si="26"/>
        <v>-1.739619287774051E-2</v>
      </c>
      <c r="P204" s="14"/>
      <c r="Q204" s="16">
        <f t="shared" si="32"/>
        <v>44556.391300000003</v>
      </c>
      <c r="R204" s="14"/>
      <c r="S204" s="14"/>
    </row>
    <row r="205" spans="1:19" ht="12" customHeight="1" x14ac:dyDescent="0.2">
      <c r="A205" s="80" t="s">
        <v>689</v>
      </c>
      <c r="B205" s="78" t="s">
        <v>88</v>
      </c>
      <c r="C205" s="79">
        <v>59672.469299999997</v>
      </c>
      <c r="D205" s="80">
        <v>1E-4</v>
      </c>
      <c r="E205" s="44">
        <f t="shared" si="30"/>
        <v>11696.980253493408</v>
      </c>
      <c r="F205" s="14">
        <f t="shared" si="31"/>
        <v>11697</v>
      </c>
      <c r="G205" s="14">
        <f t="shared" si="34"/>
        <v>-2.8336000003037043E-2</v>
      </c>
      <c r="H205" s="14"/>
      <c r="I205" s="14"/>
      <c r="J205" s="14"/>
      <c r="K205">
        <f t="shared" si="33"/>
        <v>-2.8336000003037043E-2</v>
      </c>
      <c r="L205" s="14"/>
      <c r="M205" s="14"/>
      <c r="N205" s="14"/>
      <c r="O205" s="14">
        <f t="shared" ca="1" si="26"/>
        <v>-1.6926860291576556E-2</v>
      </c>
      <c r="P205" s="14"/>
      <c r="Q205" s="16">
        <f t="shared" si="32"/>
        <v>44653.969299999997</v>
      </c>
      <c r="R205" s="14"/>
      <c r="S205" s="14"/>
    </row>
    <row r="206" spans="1:19" ht="12" customHeight="1" x14ac:dyDescent="0.2">
      <c r="A206" s="82" t="s">
        <v>691</v>
      </c>
      <c r="B206" s="83" t="s">
        <v>88</v>
      </c>
      <c r="C206" s="79">
        <v>59884.845099999999</v>
      </c>
      <c r="D206" s="80">
        <v>2.0000000000000001E-4</v>
      </c>
      <c r="E206" s="44">
        <f t="shared" ref="E206" si="35">+(C206-C$7)/C$8</f>
        <v>11844.978564280676</v>
      </c>
      <c r="F206" s="14">
        <f t="shared" si="31"/>
        <v>11845</v>
      </c>
      <c r="G206" s="14">
        <f t="shared" ref="G206" si="36">+C206-(C$7+F206*C$8)</f>
        <v>-3.0760000001464505E-2</v>
      </c>
      <c r="H206" s="14"/>
      <c r="I206" s="14"/>
      <c r="J206" s="14"/>
      <c r="K206">
        <f t="shared" ref="K206" si="37">G206</f>
        <v>-3.0760000001464505E-2</v>
      </c>
      <c r="L206" s="14"/>
      <c r="M206" s="14"/>
      <c r="N206" s="14"/>
      <c r="O206" s="14">
        <f t="shared" ref="O206" ca="1" si="38">+C$11+C$12*$F206</f>
        <v>-1.5905371721690278E-2</v>
      </c>
      <c r="P206" s="14"/>
      <c r="Q206" s="16">
        <f t="shared" ref="Q206" si="39">+C206-15018.5</f>
        <v>44866.345099999999</v>
      </c>
      <c r="R206" s="14"/>
      <c r="S206" s="14"/>
    </row>
    <row r="207" spans="1:19" ht="12" customHeight="1" x14ac:dyDescent="0.2">
      <c r="A207" s="14"/>
      <c r="B207" s="17"/>
      <c r="C207" s="15"/>
      <c r="D207" s="15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</row>
    <row r="208" spans="1:19" x14ac:dyDescent="0.2">
      <c r="A208" s="14"/>
      <c r="B208" s="17"/>
      <c r="C208" s="15"/>
      <c r="D208" s="15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</row>
    <row r="209" spans="1:19" x14ac:dyDescent="0.2">
      <c r="A209" s="14"/>
      <c r="B209" s="17"/>
      <c r="C209" s="15"/>
      <c r="D209" s="15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</row>
    <row r="210" spans="1:19" x14ac:dyDescent="0.2">
      <c r="A210" s="14"/>
      <c r="B210" s="17"/>
      <c r="C210" s="15"/>
      <c r="D210" s="15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</row>
    <row r="211" spans="1:19" x14ac:dyDescent="0.2">
      <c r="A211" s="14"/>
      <c r="B211" s="17"/>
      <c r="C211" s="15"/>
      <c r="D211" s="15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</row>
    <row r="212" spans="1:19" x14ac:dyDescent="0.2">
      <c r="A212" s="14"/>
      <c r="B212" s="17"/>
      <c r="C212" s="15"/>
      <c r="D212" s="15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</row>
    <row r="213" spans="1:19" x14ac:dyDescent="0.2">
      <c r="A213" s="14"/>
      <c r="B213" s="17"/>
      <c r="C213" s="15"/>
      <c r="D213" s="15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</row>
    <row r="214" spans="1:19" x14ac:dyDescent="0.2">
      <c r="A214" s="14"/>
      <c r="B214" s="14"/>
      <c r="C214" s="15"/>
      <c r="D214" s="15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</row>
    <row r="215" spans="1:19" x14ac:dyDescent="0.2">
      <c r="A215" s="14"/>
      <c r="B215" s="14"/>
      <c r="C215" s="15"/>
      <c r="D215" s="15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</row>
    <row r="216" spans="1:19" x14ac:dyDescent="0.2">
      <c r="A216" s="14"/>
      <c r="B216" s="14"/>
      <c r="C216" s="15"/>
      <c r="D216" s="15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</row>
    <row r="217" spans="1:19" x14ac:dyDescent="0.2">
      <c r="A217" s="14"/>
      <c r="B217" s="14"/>
      <c r="C217" s="15"/>
      <c r="D217" s="15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</row>
    <row r="218" spans="1:19" x14ac:dyDescent="0.2">
      <c r="A218" s="14"/>
      <c r="B218" s="14"/>
      <c r="C218" s="15"/>
      <c r="D218" s="15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</row>
    <row r="219" spans="1:19" x14ac:dyDescent="0.2">
      <c r="A219" s="14"/>
      <c r="B219" s="14"/>
      <c r="C219" s="15"/>
      <c r="D219" s="15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</row>
    <row r="220" spans="1:19" x14ac:dyDescent="0.2">
      <c r="A220" s="14"/>
      <c r="B220" s="14"/>
      <c r="C220" s="15"/>
      <c r="D220" s="15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</row>
    <row r="221" spans="1:19" x14ac:dyDescent="0.2">
      <c r="A221" s="14"/>
      <c r="B221" s="14"/>
      <c r="C221" s="15"/>
      <c r="D221" s="15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</row>
    <row r="222" spans="1:19" x14ac:dyDescent="0.2">
      <c r="A222" s="14"/>
      <c r="B222" s="14"/>
      <c r="C222" s="15"/>
      <c r="D222" s="15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</row>
    <row r="223" spans="1:19" x14ac:dyDescent="0.2">
      <c r="A223" s="14"/>
      <c r="B223" s="14"/>
      <c r="C223" s="15"/>
      <c r="D223" s="15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1:19" x14ac:dyDescent="0.2">
      <c r="A224" s="14"/>
      <c r="B224" s="14"/>
      <c r="C224" s="15"/>
      <c r="D224" s="15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1:19" x14ac:dyDescent="0.2">
      <c r="A225" s="14"/>
      <c r="B225" s="14"/>
      <c r="C225" s="15"/>
      <c r="D225" s="15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1:19" x14ac:dyDescent="0.2">
      <c r="A226" s="14"/>
      <c r="B226" s="14"/>
      <c r="C226" s="15"/>
      <c r="D226" s="15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1:19" x14ac:dyDescent="0.2">
      <c r="A227" s="14"/>
      <c r="B227" s="14"/>
      <c r="C227" s="15"/>
      <c r="D227" s="15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1:19" x14ac:dyDescent="0.2">
      <c r="A228" s="14"/>
      <c r="B228" s="14"/>
      <c r="C228" s="15"/>
      <c r="D228" s="15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1:19" x14ac:dyDescent="0.2">
      <c r="A229" s="14"/>
      <c r="B229" s="14"/>
      <c r="C229" s="15"/>
      <c r="D229" s="15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1:19" x14ac:dyDescent="0.2">
      <c r="A230" s="14"/>
      <c r="B230" s="14"/>
      <c r="C230" s="15"/>
      <c r="D230" s="15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</row>
    <row r="231" spans="1:19" x14ac:dyDescent="0.2">
      <c r="A231" s="14"/>
      <c r="B231" s="14"/>
      <c r="C231" s="15"/>
      <c r="D231" s="15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</row>
    <row r="232" spans="1:19" x14ac:dyDescent="0.2">
      <c r="A232" s="14"/>
      <c r="B232" s="14"/>
      <c r="C232" s="15"/>
      <c r="D232" s="15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</row>
    <row r="233" spans="1:19" x14ac:dyDescent="0.2">
      <c r="A233" s="14"/>
      <c r="B233" s="14"/>
      <c r="C233" s="15"/>
      <c r="D233" s="15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</row>
    <row r="234" spans="1:19" x14ac:dyDescent="0.2">
      <c r="A234" s="14"/>
      <c r="B234" s="14"/>
      <c r="C234" s="15"/>
      <c r="D234" s="15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</row>
    <row r="235" spans="1:19" x14ac:dyDescent="0.2">
      <c r="A235" s="14"/>
      <c r="B235" s="14"/>
      <c r="C235" s="15"/>
      <c r="D235" s="15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</row>
    <row r="236" spans="1:19" x14ac:dyDescent="0.2">
      <c r="A236" s="14"/>
      <c r="B236" s="14"/>
      <c r="C236" s="15"/>
      <c r="D236" s="15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</row>
    <row r="237" spans="1:19" x14ac:dyDescent="0.2">
      <c r="A237" s="14"/>
      <c r="B237" s="14"/>
      <c r="C237" s="15"/>
      <c r="D237" s="15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</row>
    <row r="238" spans="1:19" x14ac:dyDescent="0.2">
      <c r="A238" s="14"/>
      <c r="B238" s="14"/>
      <c r="C238" s="15"/>
      <c r="D238" s="15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</row>
    <row r="239" spans="1:19" x14ac:dyDescent="0.2">
      <c r="A239" s="14"/>
      <c r="B239" s="14"/>
      <c r="C239" s="15"/>
      <c r="D239" s="15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</row>
    <row r="240" spans="1:19" x14ac:dyDescent="0.2">
      <c r="A240" s="14"/>
      <c r="B240" s="14"/>
      <c r="C240" s="15"/>
      <c r="D240" s="15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</row>
    <row r="241" spans="1:19" x14ac:dyDescent="0.2">
      <c r="A241" s="14"/>
      <c r="B241" s="14"/>
      <c r="C241" s="15"/>
      <c r="D241" s="15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</row>
    <row r="242" spans="1:19" x14ac:dyDescent="0.2">
      <c r="A242" s="14"/>
      <c r="B242" s="14"/>
      <c r="C242" s="15"/>
      <c r="D242" s="15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</row>
    <row r="243" spans="1:19" x14ac:dyDescent="0.2">
      <c r="A243" s="14"/>
      <c r="B243" s="14"/>
      <c r="C243" s="15"/>
      <c r="D243" s="15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</row>
    <row r="244" spans="1:19" x14ac:dyDescent="0.2">
      <c r="A244" s="14"/>
      <c r="B244" s="14"/>
      <c r="C244" s="15"/>
      <c r="D244" s="15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</row>
    <row r="245" spans="1:19" x14ac:dyDescent="0.2">
      <c r="A245" s="14"/>
      <c r="B245" s="14"/>
      <c r="C245" s="15"/>
      <c r="D245" s="15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</row>
    <row r="246" spans="1:19" x14ac:dyDescent="0.2">
      <c r="A246" s="14"/>
      <c r="B246" s="14"/>
      <c r="C246" s="15"/>
      <c r="D246" s="15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</row>
    <row r="247" spans="1:19" x14ac:dyDescent="0.2">
      <c r="A247" s="14"/>
      <c r="B247" s="14"/>
      <c r="C247" s="15"/>
      <c r="D247" s="15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</row>
    <row r="248" spans="1:19" x14ac:dyDescent="0.2">
      <c r="A248" s="14"/>
      <c r="B248" s="14"/>
      <c r="C248" s="15"/>
      <c r="D248" s="15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</row>
    <row r="249" spans="1:19" x14ac:dyDescent="0.2">
      <c r="A249" s="14"/>
      <c r="B249" s="14"/>
      <c r="C249" s="15"/>
      <c r="D249" s="15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</row>
    <row r="250" spans="1:19" x14ac:dyDescent="0.2">
      <c r="A250" s="14"/>
      <c r="B250" s="14"/>
      <c r="C250" s="15"/>
      <c r="D250" s="15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</row>
    <row r="251" spans="1:19" x14ac:dyDescent="0.2">
      <c r="A251" s="14"/>
      <c r="B251" s="14"/>
      <c r="C251" s="15"/>
      <c r="D251" s="15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</row>
    <row r="252" spans="1:19" x14ac:dyDescent="0.2">
      <c r="A252" s="14"/>
      <c r="B252" s="14"/>
      <c r="C252" s="15"/>
      <c r="D252" s="15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</row>
    <row r="253" spans="1:19" x14ac:dyDescent="0.2">
      <c r="A253" s="14"/>
      <c r="B253" s="14"/>
      <c r="C253" s="15"/>
      <c r="D253" s="15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</row>
    <row r="254" spans="1:19" x14ac:dyDescent="0.2">
      <c r="A254" s="14"/>
      <c r="B254" s="14"/>
      <c r="C254" s="15"/>
      <c r="D254" s="15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</row>
    <row r="255" spans="1:19" x14ac:dyDescent="0.2">
      <c r="A255" s="14"/>
      <c r="B255" s="14"/>
      <c r="C255" s="15"/>
      <c r="D255" s="15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</row>
    <row r="256" spans="1:19" x14ac:dyDescent="0.2">
      <c r="A256" s="14"/>
      <c r="B256" s="14"/>
      <c r="C256" s="15"/>
      <c r="D256" s="15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</row>
    <row r="257" spans="1:19" x14ac:dyDescent="0.2">
      <c r="A257" s="14"/>
      <c r="B257" s="14"/>
      <c r="C257" s="15"/>
      <c r="D257" s="15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</row>
    <row r="258" spans="1:19" x14ac:dyDescent="0.2">
      <c r="A258" s="14"/>
      <c r="B258" s="14"/>
      <c r="C258" s="15"/>
      <c r="D258" s="15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</row>
    <row r="259" spans="1:19" x14ac:dyDescent="0.2">
      <c r="A259" s="14"/>
      <c r="B259" s="14"/>
      <c r="C259" s="15"/>
      <c r="D259" s="15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</row>
    <row r="260" spans="1:19" x14ac:dyDescent="0.2">
      <c r="A260" s="14"/>
      <c r="B260" s="14"/>
      <c r="C260" s="15"/>
      <c r="D260" s="15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</row>
    <row r="261" spans="1:19" x14ac:dyDescent="0.2">
      <c r="A261" s="14"/>
      <c r="B261" s="14"/>
      <c r="C261" s="15"/>
      <c r="D261" s="15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</row>
    <row r="262" spans="1:19" x14ac:dyDescent="0.2">
      <c r="A262" s="14"/>
      <c r="B262" s="14"/>
      <c r="C262" s="15"/>
      <c r="D262" s="15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</row>
    <row r="263" spans="1:19" x14ac:dyDescent="0.2">
      <c r="A263" s="14"/>
      <c r="B263" s="14"/>
      <c r="C263" s="15"/>
      <c r="D263" s="15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</row>
    <row r="264" spans="1:19" x14ac:dyDescent="0.2">
      <c r="A264" s="14"/>
      <c r="B264" s="14"/>
      <c r="C264" s="15"/>
      <c r="D264" s="15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</row>
    <row r="265" spans="1:19" x14ac:dyDescent="0.2">
      <c r="A265" s="14"/>
      <c r="B265" s="14"/>
      <c r="C265" s="15"/>
      <c r="D265" s="15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</row>
    <row r="266" spans="1:19" x14ac:dyDescent="0.2">
      <c r="A266" s="14"/>
      <c r="B266" s="14"/>
      <c r="C266" s="15"/>
      <c r="D266" s="15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</row>
    <row r="267" spans="1:19" x14ac:dyDescent="0.2">
      <c r="A267" s="14"/>
      <c r="B267" s="14"/>
      <c r="C267" s="15"/>
      <c r="D267" s="15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</row>
    <row r="268" spans="1:19" x14ac:dyDescent="0.2">
      <c r="A268" s="14"/>
      <c r="B268" s="14"/>
      <c r="C268" s="15"/>
      <c r="D268" s="15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</row>
    <row r="269" spans="1:19" x14ac:dyDescent="0.2">
      <c r="A269" s="14"/>
      <c r="B269" s="14"/>
      <c r="C269" s="15"/>
      <c r="D269" s="15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</row>
    <row r="270" spans="1:19" x14ac:dyDescent="0.2">
      <c r="A270" s="14"/>
      <c r="B270" s="14"/>
      <c r="C270" s="15"/>
      <c r="D270" s="15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</row>
    <row r="271" spans="1:19" x14ac:dyDescent="0.2">
      <c r="A271" s="14"/>
      <c r="B271" s="14"/>
      <c r="C271" s="15"/>
      <c r="D271" s="15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</row>
    <row r="272" spans="1:19" x14ac:dyDescent="0.2">
      <c r="A272" s="14"/>
      <c r="B272" s="14"/>
      <c r="C272" s="15"/>
      <c r="D272" s="15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</row>
    <row r="273" spans="1:19" x14ac:dyDescent="0.2">
      <c r="A273" s="14"/>
      <c r="B273" s="14"/>
      <c r="C273" s="15"/>
      <c r="D273" s="15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</row>
    <row r="274" spans="1:19" x14ac:dyDescent="0.2">
      <c r="A274" s="14"/>
      <c r="B274" s="14"/>
      <c r="C274" s="15"/>
      <c r="D274" s="15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</row>
    <row r="275" spans="1:19" x14ac:dyDescent="0.2">
      <c r="A275" s="14"/>
      <c r="B275" s="14"/>
      <c r="C275" s="15"/>
      <c r="D275" s="15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</row>
    <row r="276" spans="1:19" x14ac:dyDescent="0.2">
      <c r="A276" s="14"/>
      <c r="B276" s="14"/>
      <c r="C276" s="15"/>
      <c r="D276" s="15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</row>
    <row r="277" spans="1:19" x14ac:dyDescent="0.2">
      <c r="A277" s="14"/>
      <c r="B277" s="14"/>
      <c r="C277" s="15"/>
      <c r="D277" s="15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</row>
    <row r="278" spans="1:19" x14ac:dyDescent="0.2">
      <c r="A278" s="14"/>
      <c r="B278" s="14"/>
      <c r="C278" s="15"/>
      <c r="D278" s="15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</row>
    <row r="279" spans="1:19" x14ac:dyDescent="0.2">
      <c r="A279" s="14"/>
      <c r="B279" s="14"/>
      <c r="C279" s="15"/>
      <c r="D279" s="15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</row>
    <row r="280" spans="1:19" x14ac:dyDescent="0.2">
      <c r="A280" s="14"/>
      <c r="B280" s="14"/>
      <c r="C280" s="15"/>
      <c r="D280" s="15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</row>
    <row r="281" spans="1:19" x14ac:dyDescent="0.2">
      <c r="A281" s="14"/>
      <c r="B281" s="14"/>
      <c r="C281" s="15"/>
      <c r="D281" s="15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</row>
    <row r="282" spans="1:19" x14ac:dyDescent="0.2">
      <c r="A282" s="14"/>
      <c r="B282" s="14"/>
      <c r="C282" s="15"/>
      <c r="D282" s="15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</row>
    <row r="283" spans="1:19" x14ac:dyDescent="0.2">
      <c r="A283" s="14"/>
      <c r="B283" s="14"/>
      <c r="C283" s="15"/>
      <c r="D283" s="15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</row>
    <row r="284" spans="1:19" x14ac:dyDescent="0.2">
      <c r="A284" s="14"/>
      <c r="B284" s="14"/>
      <c r="C284" s="15"/>
      <c r="D284" s="15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</row>
    <row r="285" spans="1:19" x14ac:dyDescent="0.2">
      <c r="A285" s="14"/>
      <c r="B285" s="14"/>
      <c r="C285" s="15"/>
      <c r="D285" s="15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</row>
    <row r="286" spans="1:19" x14ac:dyDescent="0.2">
      <c r="A286" s="14"/>
      <c r="B286" s="14"/>
      <c r="C286" s="15"/>
      <c r="D286" s="15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</row>
    <row r="287" spans="1:19" x14ac:dyDescent="0.2">
      <c r="A287" s="14"/>
      <c r="B287" s="14"/>
      <c r="C287" s="15"/>
      <c r="D287" s="15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</row>
    <row r="288" spans="1:19" x14ac:dyDescent="0.2">
      <c r="A288" s="14"/>
      <c r="B288" s="14"/>
      <c r="C288" s="15"/>
      <c r="D288" s="15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</row>
    <row r="289" spans="1:19" x14ac:dyDescent="0.2">
      <c r="A289" s="14"/>
      <c r="B289" s="14"/>
      <c r="C289" s="15"/>
      <c r="D289" s="15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</row>
    <row r="290" spans="1:19" x14ac:dyDescent="0.2">
      <c r="A290" s="14"/>
      <c r="B290" s="14"/>
      <c r="C290" s="15"/>
      <c r="D290" s="15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</row>
    <row r="291" spans="1:19" x14ac:dyDescent="0.2">
      <c r="A291" s="14"/>
      <c r="B291" s="14"/>
      <c r="C291" s="15"/>
      <c r="D291" s="15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</row>
    <row r="292" spans="1:19" x14ac:dyDescent="0.2">
      <c r="A292" s="14"/>
      <c r="B292" s="14"/>
      <c r="C292" s="15"/>
      <c r="D292" s="15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</row>
    <row r="293" spans="1:19" x14ac:dyDescent="0.2">
      <c r="A293" s="14"/>
      <c r="B293" s="14"/>
      <c r="C293" s="15"/>
      <c r="D293" s="15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</row>
    <row r="294" spans="1:19" x14ac:dyDescent="0.2">
      <c r="A294" s="14"/>
      <c r="B294" s="14"/>
      <c r="C294" s="15"/>
      <c r="D294" s="15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</row>
    <row r="295" spans="1:19" x14ac:dyDescent="0.2">
      <c r="A295" s="14"/>
      <c r="B295" s="14"/>
      <c r="C295" s="15"/>
      <c r="D295" s="15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</row>
    <row r="296" spans="1:19" x14ac:dyDescent="0.2">
      <c r="A296" s="14"/>
      <c r="B296" s="14"/>
      <c r="C296" s="15"/>
      <c r="D296" s="15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</row>
    <row r="297" spans="1:19" x14ac:dyDescent="0.2">
      <c r="A297" s="14"/>
      <c r="B297" s="14"/>
      <c r="C297" s="15"/>
      <c r="D297" s="15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</row>
    <row r="298" spans="1:19" x14ac:dyDescent="0.2">
      <c r="A298" s="14"/>
      <c r="B298" s="14"/>
      <c r="C298" s="15"/>
      <c r="D298" s="15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</row>
    <row r="299" spans="1:19" x14ac:dyDescent="0.2">
      <c r="A299" s="14"/>
      <c r="B299" s="14"/>
      <c r="C299" s="15"/>
      <c r="D299" s="15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</row>
    <row r="300" spans="1:19" x14ac:dyDescent="0.2">
      <c r="A300" s="14"/>
      <c r="B300" s="14"/>
      <c r="C300" s="15"/>
      <c r="D300" s="15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</row>
    <row r="301" spans="1:19" x14ac:dyDescent="0.2">
      <c r="A301" s="14"/>
      <c r="B301" s="14"/>
      <c r="C301" s="15"/>
      <c r="D301" s="15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</row>
    <row r="302" spans="1:19" x14ac:dyDescent="0.2">
      <c r="A302" s="14"/>
      <c r="B302" s="14"/>
      <c r="C302" s="15"/>
      <c r="D302" s="15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</row>
    <row r="303" spans="1:19" x14ac:dyDescent="0.2">
      <c r="A303" s="14"/>
      <c r="B303" s="14"/>
      <c r="C303" s="15"/>
      <c r="D303" s="15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</row>
    <row r="304" spans="1:19" x14ac:dyDescent="0.2">
      <c r="A304" s="14"/>
      <c r="B304" s="14"/>
      <c r="C304" s="15"/>
      <c r="D304" s="15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</row>
    <row r="305" spans="1:19" x14ac:dyDescent="0.2">
      <c r="A305" s="14"/>
      <c r="B305" s="14"/>
      <c r="C305" s="15"/>
      <c r="D305" s="15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</row>
    <row r="306" spans="1:19" x14ac:dyDescent="0.2">
      <c r="A306" s="14"/>
      <c r="B306" s="14"/>
      <c r="C306" s="15"/>
      <c r="D306" s="15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</row>
    <row r="307" spans="1:19" x14ac:dyDescent="0.2">
      <c r="A307" s="14"/>
      <c r="B307" s="14"/>
      <c r="C307" s="15"/>
      <c r="D307" s="15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</row>
    <row r="308" spans="1:19" x14ac:dyDescent="0.2">
      <c r="A308" s="14"/>
      <c r="B308" s="14"/>
      <c r="C308" s="15"/>
      <c r="D308" s="15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</row>
    <row r="309" spans="1:19" x14ac:dyDescent="0.2">
      <c r="A309" s="14"/>
      <c r="B309" s="14"/>
      <c r="C309" s="15"/>
      <c r="D309" s="15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</row>
    <row r="310" spans="1:19" x14ac:dyDescent="0.2">
      <c r="A310" s="14"/>
      <c r="B310" s="14"/>
      <c r="C310" s="15"/>
      <c r="D310" s="15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</row>
    <row r="311" spans="1:19" x14ac:dyDescent="0.2">
      <c r="A311" s="14"/>
      <c r="B311" s="14"/>
      <c r="C311" s="15"/>
      <c r="D311" s="15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</row>
    <row r="312" spans="1:19" x14ac:dyDescent="0.2">
      <c r="A312" s="14"/>
      <c r="B312" s="14"/>
      <c r="C312" s="15"/>
      <c r="D312" s="15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</row>
    <row r="313" spans="1:19" x14ac:dyDescent="0.2">
      <c r="A313" s="14"/>
      <c r="B313" s="14"/>
      <c r="C313" s="15"/>
      <c r="D313" s="15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</row>
    <row r="314" spans="1:19" x14ac:dyDescent="0.2">
      <c r="A314" s="14"/>
      <c r="B314" s="14"/>
      <c r="C314" s="15"/>
      <c r="D314" s="15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</row>
    <row r="315" spans="1:19" x14ac:dyDescent="0.2">
      <c r="A315" s="14"/>
      <c r="B315" s="14"/>
      <c r="C315" s="15"/>
      <c r="D315" s="15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</row>
    <row r="316" spans="1:19" x14ac:dyDescent="0.2">
      <c r="A316" s="14"/>
      <c r="B316" s="14"/>
      <c r="C316" s="15"/>
      <c r="D316" s="15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</row>
    <row r="317" spans="1:19" x14ac:dyDescent="0.2">
      <c r="A317" s="14"/>
      <c r="B317" s="14"/>
      <c r="C317" s="15"/>
      <c r="D317" s="15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</row>
    <row r="318" spans="1:19" x14ac:dyDescent="0.2">
      <c r="A318" s="14"/>
      <c r="B318" s="14"/>
      <c r="C318" s="15"/>
      <c r="D318" s="15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</row>
    <row r="319" spans="1:19" x14ac:dyDescent="0.2">
      <c r="A319" s="14"/>
      <c r="B319" s="14"/>
      <c r="C319" s="15"/>
      <c r="D319" s="15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</row>
    <row r="320" spans="1:19" x14ac:dyDescent="0.2">
      <c r="A320" s="14"/>
      <c r="B320" s="14"/>
      <c r="C320" s="15"/>
      <c r="D320" s="15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</row>
    <row r="321" spans="1:19" x14ac:dyDescent="0.2">
      <c r="A321" s="14"/>
      <c r="B321" s="14"/>
      <c r="C321" s="15"/>
      <c r="D321" s="15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</row>
    <row r="322" spans="1:19" x14ac:dyDescent="0.2">
      <c r="A322" s="14"/>
      <c r="B322" s="14"/>
      <c r="C322" s="15"/>
      <c r="D322" s="15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</row>
    <row r="323" spans="1:19" x14ac:dyDescent="0.2">
      <c r="A323" s="14"/>
      <c r="B323" s="14"/>
      <c r="C323" s="15"/>
      <c r="D323" s="15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</row>
    <row r="324" spans="1:19" x14ac:dyDescent="0.2">
      <c r="A324" s="14"/>
      <c r="B324" s="14"/>
      <c r="C324" s="15"/>
      <c r="D324" s="15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</row>
    <row r="325" spans="1:19" x14ac:dyDescent="0.2">
      <c r="A325" s="14"/>
      <c r="B325" s="14"/>
      <c r="C325" s="15"/>
      <c r="D325" s="15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</row>
    <row r="326" spans="1:19" x14ac:dyDescent="0.2">
      <c r="A326" s="14"/>
      <c r="B326" s="14"/>
      <c r="C326" s="15"/>
      <c r="D326" s="15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</row>
    <row r="327" spans="1:19" x14ac:dyDescent="0.2">
      <c r="A327" s="14"/>
      <c r="B327" s="14"/>
      <c r="C327" s="15"/>
      <c r="D327" s="15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</row>
    <row r="328" spans="1:19" x14ac:dyDescent="0.2">
      <c r="A328" s="14"/>
      <c r="B328" s="14"/>
      <c r="C328" s="15"/>
      <c r="D328" s="15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</row>
    <row r="329" spans="1:19" x14ac:dyDescent="0.2">
      <c r="A329" s="14"/>
      <c r="B329" s="14"/>
      <c r="C329" s="15"/>
      <c r="D329" s="15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</row>
    <row r="330" spans="1:19" x14ac:dyDescent="0.2">
      <c r="A330" s="14"/>
      <c r="B330" s="14"/>
      <c r="C330" s="15"/>
      <c r="D330" s="15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</row>
    <row r="331" spans="1:19" x14ac:dyDescent="0.2">
      <c r="A331" s="14"/>
      <c r="B331" s="14"/>
      <c r="C331" s="15"/>
      <c r="D331" s="15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</row>
    <row r="332" spans="1:19" x14ac:dyDescent="0.2">
      <c r="A332" s="14"/>
      <c r="B332" s="14"/>
      <c r="C332" s="15"/>
      <c r="D332" s="15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</row>
    <row r="333" spans="1:19" x14ac:dyDescent="0.2">
      <c r="A333" s="14"/>
      <c r="B333" s="14"/>
      <c r="C333" s="15"/>
      <c r="D333" s="15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</row>
    <row r="334" spans="1:19" x14ac:dyDescent="0.2">
      <c r="A334" s="14"/>
      <c r="B334" s="14"/>
      <c r="C334" s="15"/>
      <c r="D334" s="15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</row>
    <row r="335" spans="1:19" x14ac:dyDescent="0.2">
      <c r="A335" s="14"/>
      <c r="B335" s="14"/>
      <c r="C335" s="15"/>
      <c r="D335" s="15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</row>
    <row r="336" spans="1:19" x14ac:dyDescent="0.2">
      <c r="A336" s="14"/>
      <c r="B336" s="14"/>
      <c r="C336" s="15"/>
      <c r="D336" s="15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</row>
    <row r="337" spans="1:19" x14ac:dyDescent="0.2">
      <c r="A337" s="14"/>
      <c r="B337" s="14"/>
      <c r="C337" s="15"/>
      <c r="D337" s="15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</row>
    <row r="338" spans="1:19" x14ac:dyDescent="0.2">
      <c r="A338" s="14"/>
      <c r="B338" s="14"/>
      <c r="C338" s="15"/>
      <c r="D338" s="15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</row>
    <row r="339" spans="1:19" x14ac:dyDescent="0.2">
      <c r="A339" s="14"/>
      <c r="B339" s="14"/>
      <c r="C339" s="15"/>
      <c r="D339" s="15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</row>
    <row r="340" spans="1:19" x14ac:dyDescent="0.2">
      <c r="A340" s="14"/>
      <c r="B340" s="14"/>
      <c r="C340" s="15"/>
      <c r="D340" s="15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</row>
    <row r="341" spans="1:19" x14ac:dyDescent="0.2">
      <c r="A341" s="14"/>
      <c r="B341" s="14"/>
      <c r="C341" s="15"/>
      <c r="D341" s="15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</row>
    <row r="342" spans="1:19" x14ac:dyDescent="0.2">
      <c r="A342" s="14"/>
      <c r="B342" s="14"/>
      <c r="C342" s="15"/>
      <c r="D342" s="15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</row>
    <row r="343" spans="1:19" x14ac:dyDescent="0.2">
      <c r="A343" s="14"/>
      <c r="B343" s="14"/>
      <c r="C343" s="15"/>
      <c r="D343" s="15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</row>
    <row r="344" spans="1:19" x14ac:dyDescent="0.2">
      <c r="A344" s="14"/>
      <c r="B344" s="14"/>
      <c r="C344" s="15"/>
      <c r="D344" s="15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</row>
    <row r="345" spans="1:19" x14ac:dyDescent="0.2">
      <c r="A345" s="14"/>
      <c r="B345" s="14"/>
      <c r="C345" s="15"/>
      <c r="D345" s="15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</row>
    <row r="346" spans="1:19" x14ac:dyDescent="0.2">
      <c r="A346" s="14"/>
      <c r="B346" s="14"/>
      <c r="C346" s="15"/>
      <c r="D346" s="15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</row>
    <row r="347" spans="1:19" x14ac:dyDescent="0.2">
      <c r="A347" s="14"/>
      <c r="B347" s="14"/>
      <c r="C347" s="15"/>
      <c r="D347" s="15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</row>
    <row r="348" spans="1:19" x14ac:dyDescent="0.2">
      <c r="C348" s="12"/>
      <c r="D348" s="12"/>
    </row>
    <row r="349" spans="1:19" x14ac:dyDescent="0.2">
      <c r="C349" s="12"/>
      <c r="D349" s="12"/>
    </row>
    <row r="350" spans="1:19" x14ac:dyDescent="0.2">
      <c r="C350" s="12"/>
      <c r="D350" s="12"/>
    </row>
    <row r="351" spans="1:19" x14ac:dyDescent="0.2">
      <c r="C351" s="12"/>
      <c r="D351" s="12"/>
    </row>
    <row r="352" spans="1:19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</sheetData>
  <protectedRanges>
    <protectedRange sqref="A195:D198" name="Range1"/>
  </protectedRanges>
  <sortState xmlns:xlrd2="http://schemas.microsoft.com/office/spreadsheetml/2017/richdata2" ref="A21:AF205">
    <sortCondition ref="C21:C205"/>
  </sortState>
  <phoneticPr fontId="7" type="noConversion"/>
  <hyperlinks>
    <hyperlink ref="H63989" r:id="rId1" display="http://vsolj.cetus-net.org/bulletin.html" xr:uid="{00000000-0004-0000-0000-000000000000}"/>
    <hyperlink ref="H63982" r:id="rId2" display="https://www.aavso.org/ejaavso" xr:uid="{00000000-0004-0000-0000-000001000000}"/>
    <hyperlink ref="I63989" r:id="rId3" display="http://vsolj.cetus-net.org/bulletin.html" xr:uid="{00000000-0004-0000-0000-000002000000}"/>
    <hyperlink ref="AQ57640" r:id="rId4" display="http://cdsbib.u-strasbg.fr/cgi-bin/cdsbib?1990RMxAA..21..381G" xr:uid="{00000000-0004-0000-0000-000003000000}"/>
    <hyperlink ref="H63986" r:id="rId5" display="https://www.aavso.org/ejaavso" xr:uid="{00000000-0004-0000-0000-000004000000}"/>
    <hyperlink ref="AP5004" r:id="rId6" display="http://cdsbib.u-strasbg.fr/cgi-bin/cdsbib?1990RMxAA..21..381G" xr:uid="{00000000-0004-0000-0000-000005000000}"/>
    <hyperlink ref="AP5007" r:id="rId7" display="http://cdsbib.u-strasbg.fr/cgi-bin/cdsbib?1990RMxAA..21..381G" xr:uid="{00000000-0004-0000-0000-000006000000}"/>
    <hyperlink ref="AP5005" r:id="rId8" display="http://cdsbib.u-strasbg.fr/cgi-bin/cdsbib?1990RMxAA..21..381G" xr:uid="{00000000-0004-0000-0000-000007000000}"/>
    <hyperlink ref="AP4989" r:id="rId9" display="http://cdsbib.u-strasbg.fr/cgi-bin/cdsbib?1990RMxAA..21..381G" xr:uid="{00000000-0004-0000-0000-000008000000}"/>
    <hyperlink ref="AQ5218" r:id="rId10" display="http://cdsbib.u-strasbg.fr/cgi-bin/cdsbib?1990RMxAA..21..381G" xr:uid="{00000000-0004-0000-0000-000009000000}"/>
    <hyperlink ref="AQ5222" r:id="rId11" display="http://cdsbib.u-strasbg.fr/cgi-bin/cdsbib?1990RMxAA..21..381G" xr:uid="{00000000-0004-0000-0000-00000A000000}"/>
    <hyperlink ref="AQ64902" r:id="rId12" display="http://cdsbib.u-strasbg.fr/cgi-bin/cdsbib?1990RMxAA..21..381G" xr:uid="{00000000-0004-0000-0000-00000B000000}"/>
    <hyperlink ref="I2110" r:id="rId13" display="http://vsolj.cetus-net.org/bulletin.html" xr:uid="{00000000-0004-0000-0000-00000C000000}"/>
    <hyperlink ref="H2110" r:id="rId14" display="http://vsolj.cetus-net.org/bulletin.html" xr:uid="{00000000-0004-0000-0000-00000D000000}"/>
    <hyperlink ref="AQ32" r:id="rId15" display="http://cdsbib.u-strasbg.fr/cgi-bin/cdsbib?1990RMxAA..21..381G" xr:uid="{00000000-0004-0000-0000-00000E000000}"/>
    <hyperlink ref="AQ31" r:id="rId16" display="http://cdsbib.u-strasbg.fr/cgi-bin/cdsbib?1990RMxAA..21..381G" xr:uid="{00000000-0004-0000-0000-00000F000000}"/>
    <hyperlink ref="AP3280" r:id="rId17" display="http://cdsbib.u-strasbg.fr/cgi-bin/cdsbib?1990RMxAA..21..381G" xr:uid="{00000000-0004-0000-0000-000010000000}"/>
    <hyperlink ref="AP3298" r:id="rId18" display="http://cdsbib.u-strasbg.fr/cgi-bin/cdsbib?1990RMxAA..21..381G" xr:uid="{00000000-0004-0000-0000-000011000000}"/>
    <hyperlink ref="AP3299" r:id="rId19" display="http://cdsbib.u-strasbg.fr/cgi-bin/cdsbib?1990RMxAA..21..381G" xr:uid="{00000000-0004-0000-0000-000012000000}"/>
    <hyperlink ref="AP329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934"/>
  <sheetViews>
    <sheetView topLeftCell="A117" workbookViewId="0">
      <selection activeCell="A126" sqref="A126:C164"/>
    </sheetView>
  </sheetViews>
  <sheetFormatPr defaultRowHeight="12.75" x14ac:dyDescent="0.2"/>
  <cols>
    <col min="1" max="1" width="19.7109375" style="12" customWidth="1"/>
    <col min="2" max="2" width="4.42578125" style="11" customWidth="1"/>
    <col min="3" max="3" width="12.7109375" style="12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2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8" t="s">
        <v>119</v>
      </c>
      <c r="I1" s="49" t="s">
        <v>120</v>
      </c>
      <c r="J1" s="50" t="s">
        <v>121</v>
      </c>
    </row>
    <row r="2" spans="1:16" x14ac:dyDescent="0.2">
      <c r="I2" s="51" t="s">
        <v>122</v>
      </c>
      <c r="J2" s="52" t="s">
        <v>123</v>
      </c>
    </row>
    <row r="3" spans="1:16" x14ac:dyDescent="0.2">
      <c r="A3" s="53" t="s">
        <v>124</v>
      </c>
      <c r="I3" s="51" t="s">
        <v>125</v>
      </c>
      <c r="J3" s="52" t="s">
        <v>126</v>
      </c>
    </row>
    <row r="4" spans="1:16" x14ac:dyDescent="0.2">
      <c r="I4" s="51" t="s">
        <v>127</v>
      </c>
      <c r="J4" s="52" t="s">
        <v>126</v>
      </c>
    </row>
    <row r="5" spans="1:16" ht="13.5" thickBot="1" x14ac:dyDescent="0.25">
      <c r="I5" s="54" t="s">
        <v>128</v>
      </c>
      <c r="J5" s="55" t="s">
        <v>129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BAVM 241 (=IBVS 6157) </v>
      </c>
      <c r="B11" s="24" t="str">
        <f t="shared" ref="B11:B42" si="1">IF(H11=INT(H11),"I","II")</f>
        <v>I</v>
      </c>
      <c r="C11" s="12">
        <f t="shared" ref="C11:C42" si="2">1*G11</f>
        <v>56726.436800000003</v>
      </c>
      <c r="D11" s="11" t="str">
        <f t="shared" ref="D11:D42" si="3">VLOOKUP(F11,I$1:J$5,2,FALSE)</f>
        <v>vis</v>
      </c>
      <c r="E11" s="56">
        <f>VLOOKUP(C11,Active!C$21:E$967,3,FALSE)</f>
        <v>9643.9787649792233</v>
      </c>
      <c r="F11" s="24" t="s">
        <v>128</v>
      </c>
      <c r="G11" s="11" t="str">
        <f t="shared" ref="G11:G42" si="4">MID(I11,3,LEN(I11)-3)</f>
        <v>56726.4368</v>
      </c>
      <c r="H11" s="12">
        <f t="shared" ref="H11:H42" si="5">1*K11</f>
        <v>9644</v>
      </c>
      <c r="I11" s="57" t="s">
        <v>654</v>
      </c>
      <c r="J11" s="58" t="s">
        <v>655</v>
      </c>
      <c r="K11" s="57" t="s">
        <v>656</v>
      </c>
      <c r="L11" s="57" t="s">
        <v>657</v>
      </c>
      <c r="M11" s="58" t="s">
        <v>490</v>
      </c>
      <c r="N11" s="58" t="s">
        <v>128</v>
      </c>
      <c r="O11" s="59" t="s">
        <v>575</v>
      </c>
      <c r="P11" s="60" t="s">
        <v>658</v>
      </c>
    </row>
    <row r="12" spans="1:16" ht="12.75" customHeight="1" thickBot="1" x14ac:dyDescent="0.25">
      <c r="A12" s="12" t="str">
        <f t="shared" si="0"/>
        <v>BAVM 241 (=IBVS 6157) </v>
      </c>
      <c r="B12" s="24" t="str">
        <f t="shared" si="1"/>
        <v>I</v>
      </c>
      <c r="C12" s="12">
        <f t="shared" si="2"/>
        <v>57135.411999999997</v>
      </c>
      <c r="D12" s="11" t="str">
        <f t="shared" si="3"/>
        <v>vis</v>
      </c>
      <c r="E12" s="56">
        <f>VLOOKUP(C12,Active!C$21:E$967,3,FALSE)</f>
        <v>9928.9812876483975</v>
      </c>
      <c r="F12" s="24" t="s">
        <v>128</v>
      </c>
      <c r="G12" s="11" t="str">
        <f t="shared" si="4"/>
        <v>57135.412</v>
      </c>
      <c r="H12" s="12">
        <f t="shared" si="5"/>
        <v>9929</v>
      </c>
      <c r="I12" s="57" t="s">
        <v>669</v>
      </c>
      <c r="J12" s="58" t="s">
        <v>670</v>
      </c>
      <c r="K12" s="57" t="s">
        <v>671</v>
      </c>
      <c r="L12" s="57" t="s">
        <v>418</v>
      </c>
      <c r="M12" s="58" t="s">
        <v>490</v>
      </c>
      <c r="N12" s="58" t="s">
        <v>481</v>
      </c>
      <c r="O12" s="59" t="s">
        <v>536</v>
      </c>
      <c r="P12" s="60" t="s">
        <v>658</v>
      </c>
    </row>
    <row r="13" spans="1:16" ht="12.75" customHeight="1" thickBot="1" x14ac:dyDescent="0.25">
      <c r="A13" s="12" t="str">
        <f t="shared" si="0"/>
        <v> BBS 27 </v>
      </c>
      <c r="B13" s="24" t="str">
        <f t="shared" si="1"/>
        <v>I</v>
      </c>
      <c r="C13" s="12">
        <f t="shared" si="2"/>
        <v>42887.447</v>
      </c>
      <c r="D13" s="11" t="str">
        <f t="shared" si="3"/>
        <v>vis</v>
      </c>
      <c r="E13" s="56">
        <f>VLOOKUP(C13,Active!C$21:E$967,3,FALSE)</f>
        <v>2.7874797564961572E-3</v>
      </c>
      <c r="F13" s="24" t="s">
        <v>128</v>
      </c>
      <c r="G13" s="11" t="str">
        <f t="shared" si="4"/>
        <v>42887.447</v>
      </c>
      <c r="H13" s="12">
        <f t="shared" si="5"/>
        <v>0</v>
      </c>
      <c r="I13" s="57" t="s">
        <v>141</v>
      </c>
      <c r="J13" s="58" t="s">
        <v>142</v>
      </c>
      <c r="K13" s="57">
        <v>0</v>
      </c>
      <c r="L13" s="57" t="s">
        <v>143</v>
      </c>
      <c r="M13" s="58" t="s">
        <v>144</v>
      </c>
      <c r="N13" s="58"/>
      <c r="O13" s="59" t="s">
        <v>145</v>
      </c>
      <c r="P13" s="59" t="s">
        <v>146</v>
      </c>
    </row>
    <row r="14" spans="1:16" ht="12.75" customHeight="1" thickBot="1" x14ac:dyDescent="0.25">
      <c r="A14" s="12" t="str">
        <f t="shared" si="0"/>
        <v> BBS 28 </v>
      </c>
      <c r="B14" s="24" t="str">
        <f t="shared" si="1"/>
        <v>I</v>
      </c>
      <c r="C14" s="12">
        <f t="shared" si="2"/>
        <v>42900.351999999999</v>
      </c>
      <c r="D14" s="11" t="str">
        <f t="shared" si="3"/>
        <v>vis</v>
      </c>
      <c r="E14" s="56">
        <f>VLOOKUP(C14,Active!C$21:E$967,3,FALSE)</f>
        <v>8.995894042319275</v>
      </c>
      <c r="F14" s="24" t="s">
        <v>128</v>
      </c>
      <c r="G14" s="11" t="str">
        <f t="shared" si="4"/>
        <v>42900.352</v>
      </c>
      <c r="H14" s="12">
        <f t="shared" si="5"/>
        <v>9</v>
      </c>
      <c r="I14" s="57" t="s">
        <v>147</v>
      </c>
      <c r="J14" s="58" t="s">
        <v>148</v>
      </c>
      <c r="K14" s="57">
        <v>9</v>
      </c>
      <c r="L14" s="57" t="s">
        <v>149</v>
      </c>
      <c r="M14" s="58" t="s">
        <v>144</v>
      </c>
      <c r="N14" s="58"/>
      <c r="O14" s="59" t="s">
        <v>145</v>
      </c>
      <c r="P14" s="59" t="s">
        <v>150</v>
      </c>
    </row>
    <row r="15" spans="1:16" ht="12.75" customHeight="1" thickBot="1" x14ac:dyDescent="0.25">
      <c r="A15" s="12" t="str">
        <f t="shared" si="0"/>
        <v> BBS 28 </v>
      </c>
      <c r="B15" s="24" t="str">
        <f t="shared" si="1"/>
        <v>I</v>
      </c>
      <c r="C15" s="12">
        <f t="shared" si="2"/>
        <v>42900.394</v>
      </c>
      <c r="D15" s="11" t="str">
        <f t="shared" si="3"/>
        <v>vis</v>
      </c>
      <c r="E15" s="56">
        <f>VLOOKUP(C15,Active!C$21:E$967,3,FALSE)</f>
        <v>9.0251625797574135</v>
      </c>
      <c r="F15" s="24" t="s">
        <v>128</v>
      </c>
      <c r="G15" s="11" t="str">
        <f t="shared" si="4"/>
        <v>42900.394</v>
      </c>
      <c r="H15" s="12">
        <f t="shared" si="5"/>
        <v>9</v>
      </c>
      <c r="I15" s="57" t="s">
        <v>151</v>
      </c>
      <c r="J15" s="58" t="s">
        <v>152</v>
      </c>
      <c r="K15" s="57">
        <v>9</v>
      </c>
      <c r="L15" s="57" t="s">
        <v>153</v>
      </c>
      <c r="M15" s="58" t="s">
        <v>144</v>
      </c>
      <c r="N15" s="58"/>
      <c r="O15" s="59" t="s">
        <v>154</v>
      </c>
      <c r="P15" s="59" t="s">
        <v>150</v>
      </c>
    </row>
    <row r="16" spans="1:16" ht="12.75" customHeight="1" thickBot="1" x14ac:dyDescent="0.25">
      <c r="A16" s="12" t="str">
        <f t="shared" si="0"/>
        <v> BBS 33 </v>
      </c>
      <c r="B16" s="24" t="str">
        <f t="shared" si="1"/>
        <v>I</v>
      </c>
      <c r="C16" s="12">
        <f t="shared" si="2"/>
        <v>43220.35</v>
      </c>
      <c r="D16" s="11" t="str">
        <f t="shared" si="3"/>
        <v>vis</v>
      </c>
      <c r="E16" s="56">
        <f>VLOOKUP(C16,Active!C$21:E$967,3,FALSE)</f>
        <v>231.99288077670283</v>
      </c>
      <c r="F16" s="24" t="s">
        <v>128</v>
      </c>
      <c r="G16" s="11" t="str">
        <f t="shared" si="4"/>
        <v>43220.350</v>
      </c>
      <c r="H16" s="12">
        <f t="shared" si="5"/>
        <v>232</v>
      </c>
      <c r="I16" s="57" t="s">
        <v>164</v>
      </c>
      <c r="J16" s="58" t="s">
        <v>165</v>
      </c>
      <c r="K16" s="57">
        <v>232</v>
      </c>
      <c r="L16" s="57" t="s">
        <v>166</v>
      </c>
      <c r="M16" s="58" t="s">
        <v>144</v>
      </c>
      <c r="N16" s="58"/>
      <c r="O16" s="59" t="s">
        <v>145</v>
      </c>
      <c r="P16" s="59" t="s">
        <v>167</v>
      </c>
    </row>
    <row r="17" spans="1:16" ht="12.75" customHeight="1" thickBot="1" x14ac:dyDescent="0.25">
      <c r="A17" s="12" t="str">
        <f t="shared" si="0"/>
        <v> BBS 35 </v>
      </c>
      <c r="B17" s="24" t="str">
        <f t="shared" si="1"/>
        <v>I</v>
      </c>
      <c r="C17" s="12">
        <f t="shared" si="2"/>
        <v>43412.642</v>
      </c>
      <c r="D17" s="11" t="str">
        <f t="shared" si="3"/>
        <v>vis</v>
      </c>
      <c r="E17" s="56">
        <f>VLOOKUP(C17,Active!C$21:E$967,3,FALSE)</f>
        <v>365.99539508344361</v>
      </c>
      <c r="F17" s="24" t="s">
        <v>128</v>
      </c>
      <c r="G17" s="11" t="str">
        <f t="shared" si="4"/>
        <v>43412.642</v>
      </c>
      <c r="H17" s="12">
        <f t="shared" si="5"/>
        <v>366</v>
      </c>
      <c r="I17" s="57" t="s">
        <v>172</v>
      </c>
      <c r="J17" s="58" t="s">
        <v>173</v>
      </c>
      <c r="K17" s="57">
        <v>366</v>
      </c>
      <c r="L17" s="57" t="s">
        <v>174</v>
      </c>
      <c r="M17" s="58" t="s">
        <v>144</v>
      </c>
      <c r="N17" s="58"/>
      <c r="O17" s="59" t="s">
        <v>175</v>
      </c>
      <c r="P17" s="59" t="s">
        <v>176</v>
      </c>
    </row>
    <row r="18" spans="1:16" ht="12.75" customHeight="1" thickBot="1" x14ac:dyDescent="0.25">
      <c r="A18" s="12" t="str">
        <f t="shared" si="0"/>
        <v> BBS 36 </v>
      </c>
      <c r="B18" s="24" t="str">
        <f t="shared" si="1"/>
        <v>I</v>
      </c>
      <c r="C18" s="12">
        <f t="shared" si="2"/>
        <v>43481.521000000001</v>
      </c>
      <c r="D18" s="11" t="str">
        <f t="shared" si="3"/>
        <v>vis</v>
      </c>
      <c r="E18" s="56">
        <f>VLOOKUP(C18,Active!C$21:E$967,3,FALSE)</f>
        <v>413.99509961059005</v>
      </c>
      <c r="F18" s="24" t="s">
        <v>128</v>
      </c>
      <c r="G18" s="11" t="str">
        <f t="shared" si="4"/>
        <v>43481.521</v>
      </c>
      <c r="H18" s="12">
        <f t="shared" si="5"/>
        <v>414</v>
      </c>
      <c r="I18" s="57" t="s">
        <v>180</v>
      </c>
      <c r="J18" s="58" t="s">
        <v>181</v>
      </c>
      <c r="K18" s="57">
        <v>414</v>
      </c>
      <c r="L18" s="57" t="s">
        <v>174</v>
      </c>
      <c r="M18" s="58" t="s">
        <v>144</v>
      </c>
      <c r="N18" s="58"/>
      <c r="O18" s="59" t="s">
        <v>175</v>
      </c>
      <c r="P18" s="59" t="s">
        <v>182</v>
      </c>
    </row>
    <row r="19" spans="1:16" ht="12.75" customHeight="1" thickBot="1" x14ac:dyDescent="0.25">
      <c r="A19" s="12" t="str">
        <f t="shared" si="0"/>
        <v> BBS 36 </v>
      </c>
      <c r="B19" s="24" t="str">
        <f t="shared" si="1"/>
        <v>I</v>
      </c>
      <c r="C19" s="12">
        <f t="shared" si="2"/>
        <v>43510.233999999997</v>
      </c>
      <c r="D19" s="11" t="str">
        <f t="shared" si="3"/>
        <v>vis</v>
      </c>
      <c r="E19" s="56">
        <f>VLOOKUP(C19,Active!C$21:E$967,3,FALSE)</f>
        <v>434.00432616857944</v>
      </c>
      <c r="F19" s="24" t="s">
        <v>128</v>
      </c>
      <c r="G19" s="11" t="str">
        <f t="shared" si="4"/>
        <v>43510.234</v>
      </c>
      <c r="H19" s="12">
        <f t="shared" si="5"/>
        <v>434</v>
      </c>
      <c r="I19" s="57" t="s">
        <v>183</v>
      </c>
      <c r="J19" s="58" t="s">
        <v>184</v>
      </c>
      <c r="K19" s="57">
        <v>434</v>
      </c>
      <c r="L19" s="57" t="s">
        <v>185</v>
      </c>
      <c r="M19" s="58" t="s">
        <v>144</v>
      </c>
      <c r="N19" s="58"/>
      <c r="O19" s="59" t="s">
        <v>175</v>
      </c>
      <c r="P19" s="59" t="s">
        <v>182</v>
      </c>
    </row>
    <row r="20" spans="1:16" ht="12.75" customHeight="1" thickBot="1" x14ac:dyDescent="0.25">
      <c r="A20" s="12" t="str">
        <f t="shared" si="0"/>
        <v> BBS 36 </v>
      </c>
      <c r="B20" s="24" t="str">
        <f t="shared" si="1"/>
        <v>I</v>
      </c>
      <c r="C20" s="12">
        <f t="shared" si="2"/>
        <v>43553.285000000003</v>
      </c>
      <c r="D20" s="11" t="str">
        <f t="shared" si="3"/>
        <v>vis</v>
      </c>
      <c r="E20" s="56">
        <f>VLOOKUP(C20,Active!C$21:E$967,3,FALSE)</f>
        <v>464.00527391170118</v>
      </c>
      <c r="F20" s="24" t="s">
        <v>128</v>
      </c>
      <c r="G20" s="11" t="str">
        <f t="shared" si="4"/>
        <v>43553.285</v>
      </c>
      <c r="H20" s="12">
        <f t="shared" si="5"/>
        <v>464</v>
      </c>
      <c r="I20" s="57" t="s">
        <v>186</v>
      </c>
      <c r="J20" s="58" t="s">
        <v>187</v>
      </c>
      <c r="K20" s="57">
        <v>464</v>
      </c>
      <c r="L20" s="57" t="s">
        <v>188</v>
      </c>
      <c r="M20" s="58" t="s">
        <v>144</v>
      </c>
      <c r="N20" s="58"/>
      <c r="O20" s="59" t="s">
        <v>175</v>
      </c>
      <c r="P20" s="59" t="s">
        <v>182</v>
      </c>
    </row>
    <row r="21" spans="1:16" ht="12.75" customHeight="1" thickBot="1" x14ac:dyDescent="0.25">
      <c r="A21" s="12" t="str">
        <f t="shared" si="0"/>
        <v> AOEB 2 </v>
      </c>
      <c r="B21" s="24" t="str">
        <f t="shared" si="1"/>
        <v>I</v>
      </c>
      <c r="C21" s="12">
        <f t="shared" si="2"/>
        <v>43577.671999999999</v>
      </c>
      <c r="D21" s="11" t="str">
        <f t="shared" si="3"/>
        <v>vis</v>
      </c>
      <c r="E21" s="56">
        <f>VLOOKUP(C21,Active!C$21:E$967,3,FALSE)</f>
        <v>480.99984111365347</v>
      </c>
      <c r="F21" s="24" t="s">
        <v>128</v>
      </c>
      <c r="G21" s="11" t="str">
        <f t="shared" si="4"/>
        <v>43577.672</v>
      </c>
      <c r="H21" s="12">
        <f t="shared" si="5"/>
        <v>481</v>
      </c>
      <c r="I21" s="57" t="s">
        <v>193</v>
      </c>
      <c r="J21" s="58" t="s">
        <v>194</v>
      </c>
      <c r="K21" s="57">
        <v>481</v>
      </c>
      <c r="L21" s="57" t="s">
        <v>195</v>
      </c>
      <c r="M21" s="58" t="s">
        <v>144</v>
      </c>
      <c r="N21" s="58"/>
      <c r="O21" s="59" t="s">
        <v>163</v>
      </c>
      <c r="P21" s="59" t="s">
        <v>196</v>
      </c>
    </row>
    <row r="22" spans="1:16" ht="12.75" customHeight="1" thickBot="1" x14ac:dyDescent="0.25">
      <c r="A22" s="12" t="str">
        <f t="shared" si="0"/>
        <v> AOEB 2 </v>
      </c>
      <c r="B22" s="24" t="str">
        <f t="shared" si="1"/>
        <v>I</v>
      </c>
      <c r="C22" s="12">
        <f t="shared" si="2"/>
        <v>43610.671999999999</v>
      </c>
      <c r="D22" s="11" t="str">
        <f t="shared" si="3"/>
        <v>vis</v>
      </c>
      <c r="E22" s="56">
        <f>VLOOKUP(C22,Active!C$21:E$967,3,FALSE)</f>
        <v>503.99654910006171</v>
      </c>
      <c r="F22" s="24" t="s">
        <v>128</v>
      </c>
      <c r="G22" s="11" t="str">
        <f t="shared" si="4"/>
        <v>43610.672</v>
      </c>
      <c r="H22" s="12">
        <f t="shared" si="5"/>
        <v>504</v>
      </c>
      <c r="I22" s="57" t="s">
        <v>197</v>
      </c>
      <c r="J22" s="58" t="s">
        <v>198</v>
      </c>
      <c r="K22" s="57">
        <v>504</v>
      </c>
      <c r="L22" s="57" t="s">
        <v>199</v>
      </c>
      <c r="M22" s="58" t="s">
        <v>144</v>
      </c>
      <c r="N22" s="58"/>
      <c r="O22" s="59" t="s">
        <v>163</v>
      </c>
      <c r="P22" s="59" t="s">
        <v>196</v>
      </c>
    </row>
    <row r="23" spans="1:16" ht="12.75" customHeight="1" thickBot="1" x14ac:dyDescent="0.25">
      <c r="A23" s="12" t="str">
        <f t="shared" si="0"/>
        <v> BBS 42 </v>
      </c>
      <c r="B23" s="24" t="str">
        <f t="shared" si="1"/>
        <v>I</v>
      </c>
      <c r="C23" s="12">
        <f t="shared" si="2"/>
        <v>43920.620999999999</v>
      </c>
      <c r="D23" s="11" t="str">
        <f t="shared" si="3"/>
        <v>vis</v>
      </c>
      <c r="E23" s="56">
        <f>VLOOKUP(C23,Active!C$21:E$967,3,FALSE)</f>
        <v>719.99068981761513</v>
      </c>
      <c r="F23" s="24" t="s">
        <v>128</v>
      </c>
      <c r="G23" s="11" t="str">
        <f t="shared" si="4"/>
        <v>43920.621</v>
      </c>
      <c r="H23" s="12">
        <f t="shared" si="5"/>
        <v>720</v>
      </c>
      <c r="I23" s="57" t="s">
        <v>200</v>
      </c>
      <c r="J23" s="58" t="s">
        <v>201</v>
      </c>
      <c r="K23" s="57">
        <v>720</v>
      </c>
      <c r="L23" s="57" t="s">
        <v>202</v>
      </c>
      <c r="M23" s="58" t="s">
        <v>144</v>
      </c>
      <c r="N23" s="58"/>
      <c r="O23" s="59" t="s">
        <v>175</v>
      </c>
      <c r="P23" s="59" t="s">
        <v>203</v>
      </c>
    </row>
    <row r="24" spans="1:16" ht="12.75" customHeight="1" thickBot="1" x14ac:dyDescent="0.25">
      <c r="A24" s="12" t="str">
        <f t="shared" si="0"/>
        <v> BBS 42 </v>
      </c>
      <c r="B24" s="24" t="str">
        <f t="shared" si="1"/>
        <v>I</v>
      </c>
      <c r="C24" s="12">
        <f t="shared" si="2"/>
        <v>43926.391000000003</v>
      </c>
      <c r="D24" s="11" t="str">
        <f t="shared" si="3"/>
        <v>vis</v>
      </c>
      <c r="E24" s="56">
        <f>VLOOKUP(C24,Active!C$21:E$967,3,FALSE)</f>
        <v>724.01162936554454</v>
      </c>
      <c r="F24" s="24" t="s">
        <v>128</v>
      </c>
      <c r="G24" s="11" t="str">
        <f t="shared" si="4"/>
        <v>43926.391</v>
      </c>
      <c r="H24" s="12">
        <f t="shared" si="5"/>
        <v>724</v>
      </c>
      <c r="I24" s="57" t="s">
        <v>204</v>
      </c>
      <c r="J24" s="58" t="s">
        <v>205</v>
      </c>
      <c r="K24" s="57">
        <v>724</v>
      </c>
      <c r="L24" s="57" t="s">
        <v>206</v>
      </c>
      <c r="M24" s="58" t="s">
        <v>144</v>
      </c>
      <c r="N24" s="58"/>
      <c r="O24" s="59" t="s">
        <v>175</v>
      </c>
      <c r="P24" s="59" t="s">
        <v>203</v>
      </c>
    </row>
    <row r="25" spans="1:16" ht="12.75" customHeight="1" thickBot="1" x14ac:dyDescent="0.25">
      <c r="A25" s="12" t="str">
        <f t="shared" si="0"/>
        <v> AOEB 2 </v>
      </c>
      <c r="B25" s="24" t="str">
        <f t="shared" si="1"/>
        <v>I</v>
      </c>
      <c r="C25" s="12">
        <f t="shared" si="2"/>
        <v>43986.646000000001</v>
      </c>
      <c r="D25" s="11" t="str">
        <f t="shared" si="3"/>
        <v>vis</v>
      </c>
      <c r="E25" s="56">
        <f>VLOOKUP(C25,Active!C$21:E$967,3,FALSE)</f>
        <v>766.00152753890723</v>
      </c>
      <c r="F25" s="24" t="s">
        <v>128</v>
      </c>
      <c r="G25" s="11" t="str">
        <f t="shared" si="4"/>
        <v>43986.646</v>
      </c>
      <c r="H25" s="12">
        <f t="shared" si="5"/>
        <v>766</v>
      </c>
      <c r="I25" s="57" t="s">
        <v>207</v>
      </c>
      <c r="J25" s="58" t="s">
        <v>208</v>
      </c>
      <c r="K25" s="57">
        <v>766</v>
      </c>
      <c r="L25" s="57" t="s">
        <v>162</v>
      </c>
      <c r="M25" s="58" t="s">
        <v>144</v>
      </c>
      <c r="N25" s="58"/>
      <c r="O25" s="59" t="s">
        <v>163</v>
      </c>
      <c r="P25" s="59" t="s">
        <v>196</v>
      </c>
    </row>
    <row r="26" spans="1:16" ht="12.75" customHeight="1" thickBot="1" x14ac:dyDescent="0.25">
      <c r="A26" s="12" t="str">
        <f t="shared" si="0"/>
        <v> AOEB 2 </v>
      </c>
      <c r="B26" s="24" t="str">
        <f t="shared" si="1"/>
        <v>I</v>
      </c>
      <c r="C26" s="12">
        <f t="shared" si="2"/>
        <v>44006.724000000002</v>
      </c>
      <c r="D26" s="11" t="str">
        <f t="shared" si="3"/>
        <v>vis</v>
      </c>
      <c r="E26" s="56">
        <f>VLOOKUP(C26,Active!C$21:E$967,3,FALSE)</f>
        <v>779.99328217379013</v>
      </c>
      <c r="F26" s="24" t="s">
        <v>128</v>
      </c>
      <c r="G26" s="11" t="str">
        <f t="shared" si="4"/>
        <v>44006.724</v>
      </c>
      <c r="H26" s="12">
        <f t="shared" si="5"/>
        <v>780</v>
      </c>
      <c r="I26" s="57" t="s">
        <v>209</v>
      </c>
      <c r="J26" s="58" t="s">
        <v>210</v>
      </c>
      <c r="K26" s="57">
        <v>780</v>
      </c>
      <c r="L26" s="57" t="s">
        <v>166</v>
      </c>
      <c r="M26" s="58" t="s">
        <v>144</v>
      </c>
      <c r="N26" s="58"/>
      <c r="O26" s="59" t="s">
        <v>158</v>
      </c>
      <c r="P26" s="59" t="s">
        <v>196</v>
      </c>
    </row>
    <row r="27" spans="1:16" ht="12.75" customHeight="1" thickBot="1" x14ac:dyDescent="0.25">
      <c r="A27" s="12" t="str">
        <f t="shared" si="0"/>
        <v> AOEB 2 </v>
      </c>
      <c r="B27" s="24" t="str">
        <f t="shared" si="1"/>
        <v>I</v>
      </c>
      <c r="C27" s="12">
        <f t="shared" si="2"/>
        <v>44006.726999999999</v>
      </c>
      <c r="D27" s="11" t="str">
        <f t="shared" si="3"/>
        <v>vis</v>
      </c>
      <c r="E27" s="56">
        <f>VLOOKUP(C27,Active!C$21:E$967,3,FALSE)</f>
        <v>779.99537278360492</v>
      </c>
      <c r="F27" s="24" t="s">
        <v>128</v>
      </c>
      <c r="G27" s="11" t="str">
        <f t="shared" si="4"/>
        <v>44006.727</v>
      </c>
      <c r="H27" s="12">
        <f t="shared" si="5"/>
        <v>780</v>
      </c>
      <c r="I27" s="57" t="s">
        <v>211</v>
      </c>
      <c r="J27" s="58" t="s">
        <v>212</v>
      </c>
      <c r="K27" s="57">
        <v>780</v>
      </c>
      <c r="L27" s="57" t="s">
        <v>174</v>
      </c>
      <c r="M27" s="58" t="s">
        <v>144</v>
      </c>
      <c r="N27" s="58"/>
      <c r="O27" s="59" t="s">
        <v>163</v>
      </c>
      <c r="P27" s="59" t="s">
        <v>196</v>
      </c>
    </row>
    <row r="28" spans="1:16" ht="12.75" customHeight="1" thickBot="1" x14ac:dyDescent="0.25">
      <c r="A28" s="12" t="str">
        <f t="shared" si="0"/>
        <v> AOEB 2 </v>
      </c>
      <c r="B28" s="24" t="str">
        <f t="shared" si="1"/>
        <v>I</v>
      </c>
      <c r="C28" s="12">
        <f t="shared" si="2"/>
        <v>44006.731</v>
      </c>
      <c r="D28" s="11" t="str">
        <f t="shared" si="3"/>
        <v>vis</v>
      </c>
      <c r="E28" s="56">
        <f>VLOOKUP(C28,Active!C$21:E$967,3,FALSE)</f>
        <v>779.99816026336146</v>
      </c>
      <c r="F28" s="24" t="s">
        <v>128</v>
      </c>
      <c r="G28" s="11" t="str">
        <f t="shared" si="4"/>
        <v>44006.731</v>
      </c>
      <c r="H28" s="12">
        <f t="shared" si="5"/>
        <v>780</v>
      </c>
      <c r="I28" s="57" t="s">
        <v>213</v>
      </c>
      <c r="J28" s="58" t="s">
        <v>214</v>
      </c>
      <c r="K28" s="57">
        <v>780</v>
      </c>
      <c r="L28" s="57" t="s">
        <v>130</v>
      </c>
      <c r="M28" s="58" t="s">
        <v>144</v>
      </c>
      <c r="N28" s="58"/>
      <c r="O28" s="59" t="s">
        <v>215</v>
      </c>
      <c r="P28" s="59" t="s">
        <v>196</v>
      </c>
    </row>
    <row r="29" spans="1:16" ht="12.75" customHeight="1" thickBot="1" x14ac:dyDescent="0.25">
      <c r="A29" s="12" t="str">
        <f t="shared" si="0"/>
        <v> AOEB 2 </v>
      </c>
      <c r="B29" s="24" t="str">
        <f t="shared" si="1"/>
        <v>I</v>
      </c>
      <c r="C29" s="12">
        <f t="shared" si="2"/>
        <v>44191.843000000001</v>
      </c>
      <c r="D29" s="11" t="str">
        <f t="shared" si="3"/>
        <v>vis</v>
      </c>
      <c r="E29" s="56">
        <f>VLOOKUP(C29,Active!C$21:E$967,3,FALSE)</f>
        <v>908.99714840821071</v>
      </c>
      <c r="F29" s="24" t="s">
        <v>128</v>
      </c>
      <c r="G29" s="11" t="str">
        <f t="shared" si="4"/>
        <v>44191.843</v>
      </c>
      <c r="H29" s="12">
        <f t="shared" si="5"/>
        <v>909</v>
      </c>
      <c r="I29" s="57" t="s">
        <v>216</v>
      </c>
      <c r="J29" s="58" t="s">
        <v>217</v>
      </c>
      <c r="K29" s="57">
        <v>909</v>
      </c>
      <c r="L29" s="57" t="s">
        <v>218</v>
      </c>
      <c r="M29" s="58" t="s">
        <v>144</v>
      </c>
      <c r="N29" s="58"/>
      <c r="O29" s="59" t="s">
        <v>163</v>
      </c>
      <c r="P29" s="59" t="s">
        <v>196</v>
      </c>
    </row>
    <row r="30" spans="1:16" ht="12.75" customHeight="1" thickBot="1" x14ac:dyDescent="0.25">
      <c r="A30" s="12" t="str">
        <f t="shared" si="0"/>
        <v> AOEB 2 </v>
      </c>
      <c r="B30" s="24" t="str">
        <f t="shared" si="1"/>
        <v>I</v>
      </c>
      <c r="C30" s="12">
        <f t="shared" si="2"/>
        <v>44237.767</v>
      </c>
      <c r="D30" s="11" t="str">
        <f t="shared" si="3"/>
        <v>vis</v>
      </c>
      <c r="E30" s="56">
        <f>VLOOKUP(C30,Active!C$21:E$967,3,FALSE)</f>
        <v>941.00020348602254</v>
      </c>
      <c r="F30" s="24" t="s">
        <v>128</v>
      </c>
      <c r="G30" s="11" t="str">
        <f t="shared" si="4"/>
        <v>44237.767</v>
      </c>
      <c r="H30" s="12">
        <f t="shared" si="5"/>
        <v>941</v>
      </c>
      <c r="I30" s="57" t="s">
        <v>219</v>
      </c>
      <c r="J30" s="58" t="s">
        <v>220</v>
      </c>
      <c r="K30" s="57">
        <v>941</v>
      </c>
      <c r="L30" s="57" t="s">
        <v>221</v>
      </c>
      <c r="M30" s="58" t="s">
        <v>144</v>
      </c>
      <c r="N30" s="58"/>
      <c r="O30" s="59" t="s">
        <v>158</v>
      </c>
      <c r="P30" s="59" t="s">
        <v>196</v>
      </c>
    </row>
    <row r="31" spans="1:16" ht="12.75" customHeight="1" thickBot="1" x14ac:dyDescent="0.25">
      <c r="A31" s="12" t="str">
        <f t="shared" si="0"/>
        <v> BBS 47 </v>
      </c>
      <c r="B31" s="24" t="str">
        <f t="shared" si="1"/>
        <v>I</v>
      </c>
      <c r="C31" s="12">
        <f t="shared" si="2"/>
        <v>44342.51</v>
      </c>
      <c r="D31" s="11" t="str">
        <f t="shared" si="3"/>
        <v>vis</v>
      </c>
      <c r="E31" s="56">
        <f>VLOOKUP(C31,Active!C$21:E$967,3,FALSE)</f>
        <v>1013.992451504823</v>
      </c>
      <c r="F31" s="24" t="s">
        <v>128</v>
      </c>
      <c r="G31" s="11" t="str">
        <f t="shared" si="4"/>
        <v>44342.510</v>
      </c>
      <c r="H31" s="12">
        <f t="shared" si="5"/>
        <v>1014</v>
      </c>
      <c r="I31" s="57" t="s">
        <v>225</v>
      </c>
      <c r="J31" s="58" t="s">
        <v>226</v>
      </c>
      <c r="K31" s="57">
        <v>1014</v>
      </c>
      <c r="L31" s="57" t="s">
        <v>227</v>
      </c>
      <c r="M31" s="58" t="s">
        <v>144</v>
      </c>
      <c r="N31" s="58"/>
      <c r="O31" s="59" t="s">
        <v>175</v>
      </c>
      <c r="P31" s="59" t="s">
        <v>228</v>
      </c>
    </row>
    <row r="32" spans="1:16" ht="12.75" customHeight="1" thickBot="1" x14ac:dyDescent="0.25">
      <c r="A32" s="12" t="str">
        <f t="shared" si="0"/>
        <v> AOEB 2 </v>
      </c>
      <c r="B32" s="24" t="str">
        <f t="shared" si="1"/>
        <v>I</v>
      </c>
      <c r="C32" s="12">
        <f t="shared" si="2"/>
        <v>44593.648000000001</v>
      </c>
      <c r="D32" s="11" t="str">
        <f t="shared" si="3"/>
        <v>vis</v>
      </c>
      <c r="E32" s="56">
        <f>VLOOKUP(C32,Active!C$21:E$967,3,FALSE)</f>
        <v>1189.0029742409008</v>
      </c>
      <c r="F32" s="24" t="s">
        <v>128</v>
      </c>
      <c r="G32" s="11" t="str">
        <f t="shared" si="4"/>
        <v>44593.648</v>
      </c>
      <c r="H32" s="12">
        <f t="shared" si="5"/>
        <v>1189</v>
      </c>
      <c r="I32" s="57" t="s">
        <v>229</v>
      </c>
      <c r="J32" s="58" t="s">
        <v>230</v>
      </c>
      <c r="K32" s="57">
        <v>1189</v>
      </c>
      <c r="L32" s="57" t="s">
        <v>143</v>
      </c>
      <c r="M32" s="58" t="s">
        <v>144</v>
      </c>
      <c r="N32" s="58"/>
      <c r="O32" s="59" t="s">
        <v>163</v>
      </c>
      <c r="P32" s="59" t="s">
        <v>196</v>
      </c>
    </row>
    <row r="33" spans="1:16" ht="12.75" customHeight="1" thickBot="1" x14ac:dyDescent="0.25">
      <c r="A33" s="12" t="str">
        <f t="shared" si="0"/>
        <v> BBS 53 </v>
      </c>
      <c r="B33" s="24" t="str">
        <f t="shared" si="1"/>
        <v>I</v>
      </c>
      <c r="C33" s="12">
        <f t="shared" si="2"/>
        <v>44645.307999999997</v>
      </c>
      <c r="D33" s="11" t="str">
        <f t="shared" si="3"/>
        <v>vis</v>
      </c>
      <c r="E33" s="56">
        <f>VLOOKUP(C33,Active!C$21:E$967,3,FALSE)</f>
        <v>1225.0032752887118</v>
      </c>
      <c r="F33" s="24" t="s">
        <v>128</v>
      </c>
      <c r="G33" s="11" t="str">
        <f t="shared" si="4"/>
        <v>44645.308</v>
      </c>
      <c r="H33" s="12">
        <f t="shared" si="5"/>
        <v>1225</v>
      </c>
      <c r="I33" s="57" t="s">
        <v>235</v>
      </c>
      <c r="J33" s="58" t="s">
        <v>236</v>
      </c>
      <c r="K33" s="57">
        <v>1225</v>
      </c>
      <c r="L33" s="57" t="s">
        <v>237</v>
      </c>
      <c r="M33" s="58" t="s">
        <v>144</v>
      </c>
      <c r="N33" s="58"/>
      <c r="O33" s="59" t="s">
        <v>238</v>
      </c>
      <c r="P33" s="59" t="s">
        <v>239</v>
      </c>
    </row>
    <row r="34" spans="1:16" ht="12.75" customHeight="1" thickBot="1" x14ac:dyDescent="0.25">
      <c r="A34" s="12" t="str">
        <f t="shared" si="0"/>
        <v> BBS 54 </v>
      </c>
      <c r="B34" s="24" t="str">
        <f t="shared" si="1"/>
        <v>I</v>
      </c>
      <c r="C34" s="12">
        <f t="shared" si="2"/>
        <v>44695.514000000003</v>
      </c>
      <c r="D34" s="11" t="str">
        <f t="shared" si="3"/>
        <v>vis</v>
      </c>
      <c r="E34" s="56">
        <f>VLOOKUP(C34,Active!C$21:E$967,3,FALSE)</f>
        <v>1259.9903274452495</v>
      </c>
      <c r="F34" s="24" t="s">
        <v>128</v>
      </c>
      <c r="G34" s="11" t="str">
        <f t="shared" si="4"/>
        <v>44695.514</v>
      </c>
      <c r="H34" s="12">
        <f t="shared" si="5"/>
        <v>1260</v>
      </c>
      <c r="I34" s="57" t="s">
        <v>243</v>
      </c>
      <c r="J34" s="58" t="s">
        <v>244</v>
      </c>
      <c r="K34" s="57">
        <v>1260</v>
      </c>
      <c r="L34" s="57" t="s">
        <v>245</v>
      </c>
      <c r="M34" s="58" t="s">
        <v>144</v>
      </c>
      <c r="N34" s="58"/>
      <c r="O34" s="59" t="s">
        <v>246</v>
      </c>
      <c r="P34" s="59" t="s">
        <v>247</v>
      </c>
    </row>
    <row r="35" spans="1:16" ht="12.75" customHeight="1" thickBot="1" x14ac:dyDescent="0.25">
      <c r="A35" s="12" t="str">
        <f t="shared" si="0"/>
        <v> BBS 54 </v>
      </c>
      <c r="B35" s="24" t="str">
        <f t="shared" si="1"/>
        <v>I</v>
      </c>
      <c r="C35" s="12">
        <f t="shared" si="2"/>
        <v>44695.525000000001</v>
      </c>
      <c r="D35" s="11" t="str">
        <f t="shared" si="3"/>
        <v>vis</v>
      </c>
      <c r="E35" s="56">
        <f>VLOOKUP(C35,Active!C$21:E$967,3,FALSE)</f>
        <v>1259.9979930145773</v>
      </c>
      <c r="F35" s="24" t="s">
        <v>128</v>
      </c>
      <c r="G35" s="11" t="str">
        <f t="shared" si="4"/>
        <v>44695.525</v>
      </c>
      <c r="H35" s="12">
        <f t="shared" si="5"/>
        <v>1260</v>
      </c>
      <c r="I35" s="57" t="s">
        <v>248</v>
      </c>
      <c r="J35" s="58" t="s">
        <v>249</v>
      </c>
      <c r="K35" s="57">
        <v>1260</v>
      </c>
      <c r="L35" s="57" t="s">
        <v>130</v>
      </c>
      <c r="M35" s="58" t="s">
        <v>144</v>
      </c>
      <c r="N35" s="58"/>
      <c r="O35" s="59" t="s">
        <v>250</v>
      </c>
      <c r="P35" s="59" t="s">
        <v>247</v>
      </c>
    </row>
    <row r="36" spans="1:16" ht="12.75" customHeight="1" thickBot="1" x14ac:dyDescent="0.25">
      <c r="A36" s="12" t="str">
        <f t="shared" si="0"/>
        <v> BBS 57 </v>
      </c>
      <c r="B36" s="24" t="str">
        <f t="shared" si="1"/>
        <v>I</v>
      </c>
      <c r="C36" s="12">
        <f t="shared" si="2"/>
        <v>44883.512000000002</v>
      </c>
      <c r="D36" s="11" t="str">
        <f t="shared" si="3"/>
        <v>vis</v>
      </c>
      <c r="E36" s="56">
        <f>VLOOKUP(C36,Active!C$21:E$967,3,FALSE)</f>
        <v>1391.0004822339999</v>
      </c>
      <c r="F36" s="24" t="s">
        <v>128</v>
      </c>
      <c r="G36" s="11" t="str">
        <f t="shared" si="4"/>
        <v>44883.512</v>
      </c>
      <c r="H36" s="12">
        <f t="shared" si="5"/>
        <v>1391</v>
      </c>
      <c r="I36" s="57" t="s">
        <v>251</v>
      </c>
      <c r="J36" s="58" t="s">
        <v>252</v>
      </c>
      <c r="K36" s="57">
        <v>1391</v>
      </c>
      <c r="L36" s="57" t="s">
        <v>157</v>
      </c>
      <c r="M36" s="58" t="s">
        <v>144</v>
      </c>
      <c r="N36" s="58"/>
      <c r="O36" s="59" t="s">
        <v>175</v>
      </c>
      <c r="P36" s="59" t="s">
        <v>242</v>
      </c>
    </row>
    <row r="37" spans="1:16" ht="12.75" customHeight="1" thickBot="1" x14ac:dyDescent="0.25">
      <c r="A37" s="12" t="str">
        <f t="shared" si="0"/>
        <v> BBS 58 </v>
      </c>
      <c r="B37" s="24" t="str">
        <f t="shared" si="1"/>
        <v>I</v>
      </c>
      <c r="C37" s="12">
        <f t="shared" si="2"/>
        <v>44965.317999999999</v>
      </c>
      <c r="D37" s="11" t="str">
        <f t="shared" si="3"/>
        <v>vis</v>
      </c>
      <c r="E37" s="56">
        <f>VLOOKUP(C37,Active!C$21:E$967,3,FALSE)</f>
        <v>1448.0086244623649</v>
      </c>
      <c r="F37" s="24" t="s">
        <v>128</v>
      </c>
      <c r="G37" s="11" t="str">
        <f t="shared" si="4"/>
        <v>44965.318</v>
      </c>
      <c r="H37" s="12">
        <f t="shared" si="5"/>
        <v>1448</v>
      </c>
      <c r="I37" s="57" t="s">
        <v>253</v>
      </c>
      <c r="J37" s="58" t="s">
        <v>254</v>
      </c>
      <c r="K37" s="57">
        <v>1448</v>
      </c>
      <c r="L37" s="57" t="s">
        <v>255</v>
      </c>
      <c r="M37" s="58" t="s">
        <v>144</v>
      </c>
      <c r="N37" s="58"/>
      <c r="O37" s="59" t="s">
        <v>175</v>
      </c>
      <c r="P37" s="59" t="s">
        <v>256</v>
      </c>
    </row>
    <row r="38" spans="1:16" ht="12.75" customHeight="1" thickBot="1" x14ac:dyDescent="0.25">
      <c r="A38" s="12" t="str">
        <f t="shared" si="0"/>
        <v> BBS 59 </v>
      </c>
      <c r="B38" s="24" t="str">
        <f t="shared" si="1"/>
        <v>I</v>
      </c>
      <c r="C38" s="12">
        <f t="shared" si="2"/>
        <v>45018.41</v>
      </c>
      <c r="D38" s="11" t="str">
        <f t="shared" si="3"/>
        <v>vis</v>
      </c>
      <c r="E38" s="56">
        <f>VLOOKUP(C38,Active!C$21:E$967,3,FALSE)</f>
        <v>1485.0068432628038</v>
      </c>
      <c r="F38" s="24" t="s">
        <v>128</v>
      </c>
      <c r="G38" s="11" t="str">
        <f t="shared" si="4"/>
        <v>45018.410</v>
      </c>
      <c r="H38" s="12">
        <f t="shared" si="5"/>
        <v>1485</v>
      </c>
      <c r="I38" s="57" t="s">
        <v>257</v>
      </c>
      <c r="J38" s="58" t="s">
        <v>258</v>
      </c>
      <c r="K38" s="57">
        <v>1485</v>
      </c>
      <c r="L38" s="57" t="s">
        <v>259</v>
      </c>
      <c r="M38" s="58" t="s">
        <v>144</v>
      </c>
      <c r="N38" s="58"/>
      <c r="O38" s="59" t="s">
        <v>175</v>
      </c>
      <c r="P38" s="59" t="s">
        <v>260</v>
      </c>
    </row>
    <row r="39" spans="1:16" ht="12.75" customHeight="1" thickBot="1" x14ac:dyDescent="0.25">
      <c r="A39" s="12" t="str">
        <f t="shared" si="0"/>
        <v> AOEB 2 </v>
      </c>
      <c r="B39" s="24" t="str">
        <f t="shared" si="1"/>
        <v>I</v>
      </c>
      <c r="C39" s="12">
        <f t="shared" si="2"/>
        <v>45042.794999999998</v>
      </c>
      <c r="D39" s="11" t="str">
        <f t="shared" si="3"/>
        <v>vis</v>
      </c>
      <c r="E39" s="56">
        <f>VLOOKUP(C39,Active!C$21:E$967,3,FALSE)</f>
        <v>1502.0000167248779</v>
      </c>
      <c r="F39" s="24" t="s">
        <v>128</v>
      </c>
      <c r="G39" s="11" t="str">
        <f t="shared" si="4"/>
        <v>45042.795</v>
      </c>
      <c r="H39" s="12">
        <f t="shared" si="5"/>
        <v>1502</v>
      </c>
      <c r="I39" s="57" t="s">
        <v>261</v>
      </c>
      <c r="J39" s="58" t="s">
        <v>262</v>
      </c>
      <c r="K39" s="57">
        <v>1502</v>
      </c>
      <c r="L39" s="57" t="s">
        <v>221</v>
      </c>
      <c r="M39" s="58" t="s">
        <v>144</v>
      </c>
      <c r="N39" s="58"/>
      <c r="O39" s="59" t="s">
        <v>163</v>
      </c>
      <c r="P39" s="59" t="s">
        <v>196</v>
      </c>
    </row>
    <row r="40" spans="1:16" ht="12.75" customHeight="1" thickBot="1" x14ac:dyDescent="0.25">
      <c r="A40" s="12" t="str">
        <f t="shared" si="0"/>
        <v> BBS 59 </v>
      </c>
      <c r="B40" s="24" t="str">
        <f t="shared" si="1"/>
        <v>I</v>
      </c>
      <c r="C40" s="12">
        <f t="shared" si="2"/>
        <v>45058.580999999998</v>
      </c>
      <c r="D40" s="11" t="str">
        <f t="shared" si="3"/>
        <v>vis</v>
      </c>
      <c r="E40" s="56">
        <f>VLOOKUP(C40,Active!C$21:E$967,3,FALSE)</f>
        <v>1513.0008055816488</v>
      </c>
      <c r="F40" s="24" t="s">
        <v>128</v>
      </c>
      <c r="G40" s="11" t="str">
        <f t="shared" si="4"/>
        <v>45058.581</v>
      </c>
      <c r="H40" s="12">
        <f t="shared" si="5"/>
        <v>1513</v>
      </c>
      <c r="I40" s="57" t="s">
        <v>263</v>
      </c>
      <c r="J40" s="58" t="s">
        <v>264</v>
      </c>
      <c r="K40" s="57">
        <v>1513</v>
      </c>
      <c r="L40" s="57" t="s">
        <v>157</v>
      </c>
      <c r="M40" s="58" t="s">
        <v>144</v>
      </c>
      <c r="N40" s="58"/>
      <c r="O40" s="59" t="s">
        <v>175</v>
      </c>
      <c r="P40" s="59" t="s">
        <v>260</v>
      </c>
    </row>
    <row r="41" spans="1:16" ht="12.75" customHeight="1" thickBot="1" x14ac:dyDescent="0.25">
      <c r="A41" s="12" t="str">
        <f t="shared" si="0"/>
        <v> BBS 60 </v>
      </c>
      <c r="B41" s="24" t="str">
        <f t="shared" si="1"/>
        <v>I</v>
      </c>
      <c r="C41" s="12">
        <f t="shared" si="2"/>
        <v>45061.442000000003</v>
      </c>
      <c r="D41" s="11" t="str">
        <f t="shared" si="3"/>
        <v>vis</v>
      </c>
      <c r="E41" s="56">
        <f>VLOOKUP(C41,Active!C$21:E$967,3,FALSE)</f>
        <v>1514.9945504770797</v>
      </c>
      <c r="F41" s="24" t="s">
        <v>128</v>
      </c>
      <c r="G41" s="11" t="str">
        <f t="shared" si="4"/>
        <v>45061.442</v>
      </c>
      <c r="H41" s="12">
        <f t="shared" si="5"/>
        <v>1515</v>
      </c>
      <c r="I41" s="57" t="s">
        <v>265</v>
      </c>
      <c r="J41" s="58" t="s">
        <v>266</v>
      </c>
      <c r="K41" s="57">
        <v>1515</v>
      </c>
      <c r="L41" s="57" t="s">
        <v>179</v>
      </c>
      <c r="M41" s="58" t="s">
        <v>144</v>
      </c>
      <c r="N41" s="58"/>
      <c r="O41" s="59" t="s">
        <v>175</v>
      </c>
      <c r="P41" s="59" t="s">
        <v>267</v>
      </c>
    </row>
    <row r="42" spans="1:16" ht="12.75" customHeight="1" thickBot="1" x14ac:dyDescent="0.25">
      <c r="A42" s="12" t="str">
        <f t="shared" si="0"/>
        <v> BBS 60 </v>
      </c>
      <c r="B42" s="24" t="str">
        <f t="shared" si="1"/>
        <v>I</v>
      </c>
      <c r="C42" s="12">
        <f t="shared" si="2"/>
        <v>45084.41</v>
      </c>
      <c r="D42" s="11" t="str">
        <f t="shared" si="3"/>
        <v>vis</v>
      </c>
      <c r="E42" s="56">
        <f>VLOOKUP(C42,Active!C$21:E$967,3,FALSE)</f>
        <v>1531.0002592356202</v>
      </c>
      <c r="F42" s="24" t="s">
        <v>128</v>
      </c>
      <c r="G42" s="11" t="str">
        <f t="shared" si="4"/>
        <v>45084.410</v>
      </c>
      <c r="H42" s="12">
        <f t="shared" si="5"/>
        <v>1531</v>
      </c>
      <c r="I42" s="57" t="s">
        <v>268</v>
      </c>
      <c r="J42" s="58" t="s">
        <v>269</v>
      </c>
      <c r="K42" s="57">
        <v>1531</v>
      </c>
      <c r="L42" s="57" t="s">
        <v>221</v>
      </c>
      <c r="M42" s="58" t="s">
        <v>144</v>
      </c>
      <c r="N42" s="58"/>
      <c r="O42" s="59" t="s">
        <v>175</v>
      </c>
      <c r="P42" s="59" t="s">
        <v>267</v>
      </c>
    </row>
    <row r="43" spans="1:16" ht="12.75" customHeight="1" thickBot="1" x14ac:dyDescent="0.25">
      <c r="A43" s="12" t="str">
        <f t="shared" ref="A43:A74" si="6">P43</f>
        <v> BBS 60 </v>
      </c>
      <c r="B43" s="24" t="str">
        <f t="shared" ref="B43:B74" si="7">IF(H43=INT(H43),"I","II")</f>
        <v>I</v>
      </c>
      <c r="C43" s="12">
        <f t="shared" ref="C43:C74" si="8">1*G43</f>
        <v>45107.373</v>
      </c>
      <c r="D43" s="11" t="str">
        <f t="shared" ref="D43:D74" si="9">VLOOKUP(F43,I$1:J$5,2,FALSE)</f>
        <v>vis</v>
      </c>
      <c r="E43" s="56">
        <f>VLOOKUP(C43,Active!C$21:E$967,3,FALSE)</f>
        <v>1547.0024836444627</v>
      </c>
      <c r="F43" s="24" t="s">
        <v>128</v>
      </c>
      <c r="G43" s="11" t="str">
        <f t="shared" ref="G43:G74" si="10">MID(I43,3,LEN(I43)-3)</f>
        <v>45107.373</v>
      </c>
      <c r="H43" s="12">
        <f t="shared" ref="H43:H74" si="11">1*K43</f>
        <v>1547</v>
      </c>
      <c r="I43" s="57" t="s">
        <v>270</v>
      </c>
      <c r="J43" s="58" t="s">
        <v>271</v>
      </c>
      <c r="K43" s="57">
        <v>1547</v>
      </c>
      <c r="L43" s="57" t="s">
        <v>143</v>
      </c>
      <c r="M43" s="58" t="s">
        <v>144</v>
      </c>
      <c r="N43" s="58"/>
      <c r="O43" s="59" t="s">
        <v>175</v>
      </c>
      <c r="P43" s="59" t="s">
        <v>267</v>
      </c>
    </row>
    <row r="44" spans="1:16" ht="12.75" customHeight="1" thickBot="1" x14ac:dyDescent="0.25">
      <c r="A44" s="12" t="str">
        <f t="shared" si="6"/>
        <v> BBS 64 </v>
      </c>
      <c r="B44" s="24" t="str">
        <f t="shared" si="7"/>
        <v>I</v>
      </c>
      <c r="C44" s="12">
        <f t="shared" si="8"/>
        <v>45351.313999999998</v>
      </c>
      <c r="D44" s="11" t="str">
        <f t="shared" si="9"/>
        <v>vis</v>
      </c>
      <c r="E44" s="56">
        <f>VLOOKUP(C44,Active!C$21:E$967,3,FALSE)</f>
        <v>1716.9976334296866</v>
      </c>
      <c r="F44" s="24" t="s">
        <v>128</v>
      </c>
      <c r="G44" s="11" t="str">
        <f t="shared" si="10"/>
        <v>45351.314</v>
      </c>
      <c r="H44" s="12">
        <f t="shared" si="11"/>
        <v>1717</v>
      </c>
      <c r="I44" s="57" t="s">
        <v>272</v>
      </c>
      <c r="J44" s="58" t="s">
        <v>273</v>
      </c>
      <c r="K44" s="57">
        <v>1717</v>
      </c>
      <c r="L44" s="57" t="s">
        <v>130</v>
      </c>
      <c r="M44" s="58" t="s">
        <v>144</v>
      </c>
      <c r="N44" s="58"/>
      <c r="O44" s="59" t="s">
        <v>250</v>
      </c>
      <c r="P44" s="59" t="s">
        <v>274</v>
      </c>
    </row>
    <row r="45" spans="1:16" ht="12.75" customHeight="1" thickBot="1" x14ac:dyDescent="0.25">
      <c r="A45" s="12" t="str">
        <f t="shared" si="6"/>
        <v> AOEB 2 </v>
      </c>
      <c r="B45" s="24" t="str">
        <f t="shared" si="7"/>
        <v>I</v>
      </c>
      <c r="C45" s="12">
        <f t="shared" si="8"/>
        <v>45352.743999999999</v>
      </c>
      <c r="D45" s="11" t="str">
        <f t="shared" si="9"/>
        <v>vis</v>
      </c>
      <c r="E45" s="56">
        <f>VLOOKUP(C45,Active!C$21:E$967,3,FALSE)</f>
        <v>1717.9941574424313</v>
      </c>
      <c r="F45" s="24" t="s">
        <v>128</v>
      </c>
      <c r="G45" s="11" t="str">
        <f t="shared" si="10"/>
        <v>45352.744</v>
      </c>
      <c r="H45" s="12">
        <f t="shared" si="11"/>
        <v>1718</v>
      </c>
      <c r="I45" s="57" t="s">
        <v>275</v>
      </c>
      <c r="J45" s="58" t="s">
        <v>276</v>
      </c>
      <c r="K45" s="57">
        <v>1718</v>
      </c>
      <c r="L45" s="57" t="s">
        <v>179</v>
      </c>
      <c r="M45" s="58" t="s">
        <v>144</v>
      </c>
      <c r="N45" s="58"/>
      <c r="O45" s="59" t="s">
        <v>163</v>
      </c>
      <c r="P45" s="59" t="s">
        <v>196</v>
      </c>
    </row>
    <row r="46" spans="1:16" ht="12.75" customHeight="1" thickBot="1" x14ac:dyDescent="0.25">
      <c r="A46" s="12" t="str">
        <f t="shared" si="6"/>
        <v> BBS 65 </v>
      </c>
      <c r="B46" s="24" t="str">
        <f t="shared" si="7"/>
        <v>I</v>
      </c>
      <c r="C46" s="12">
        <f t="shared" si="8"/>
        <v>45378.582999999999</v>
      </c>
      <c r="D46" s="11" t="str">
        <f t="shared" si="9"/>
        <v>vis</v>
      </c>
      <c r="E46" s="56">
        <f>VLOOKUP(C46,Active!C$21:E$967,3,FALSE)</f>
        <v>1736.000579795789</v>
      </c>
      <c r="F46" s="24" t="s">
        <v>128</v>
      </c>
      <c r="G46" s="11" t="str">
        <f t="shared" si="10"/>
        <v>45378.583</v>
      </c>
      <c r="H46" s="12">
        <f t="shared" si="11"/>
        <v>1736</v>
      </c>
      <c r="I46" s="57" t="s">
        <v>277</v>
      </c>
      <c r="J46" s="58" t="s">
        <v>278</v>
      </c>
      <c r="K46" s="57">
        <v>1736</v>
      </c>
      <c r="L46" s="57" t="s">
        <v>157</v>
      </c>
      <c r="M46" s="58" t="s">
        <v>144</v>
      </c>
      <c r="N46" s="58"/>
      <c r="O46" s="59" t="s">
        <v>175</v>
      </c>
      <c r="P46" s="59" t="s">
        <v>279</v>
      </c>
    </row>
    <row r="47" spans="1:16" ht="12.75" customHeight="1" thickBot="1" x14ac:dyDescent="0.25">
      <c r="A47" s="12" t="str">
        <f t="shared" si="6"/>
        <v> BBS 65 </v>
      </c>
      <c r="B47" s="24" t="str">
        <f t="shared" si="7"/>
        <v>I</v>
      </c>
      <c r="C47" s="12">
        <f t="shared" si="8"/>
        <v>45388.62</v>
      </c>
      <c r="D47" s="11" t="str">
        <f t="shared" si="9"/>
        <v>vis</v>
      </c>
      <c r="E47" s="56">
        <f>VLOOKUP(C47,Active!C$21:E$967,3,FALSE)</f>
        <v>1742.9950633733547</v>
      </c>
      <c r="F47" s="24" t="s">
        <v>128</v>
      </c>
      <c r="G47" s="11" t="str">
        <f t="shared" si="10"/>
        <v>45388.620</v>
      </c>
      <c r="H47" s="12">
        <f t="shared" si="11"/>
        <v>1743</v>
      </c>
      <c r="I47" s="57" t="s">
        <v>280</v>
      </c>
      <c r="J47" s="58" t="s">
        <v>281</v>
      </c>
      <c r="K47" s="57">
        <v>1743</v>
      </c>
      <c r="L47" s="57" t="s">
        <v>174</v>
      </c>
      <c r="M47" s="58" t="s">
        <v>144</v>
      </c>
      <c r="N47" s="58"/>
      <c r="O47" s="59" t="s">
        <v>175</v>
      </c>
      <c r="P47" s="59" t="s">
        <v>279</v>
      </c>
    </row>
    <row r="48" spans="1:16" ht="12.75" customHeight="1" thickBot="1" x14ac:dyDescent="0.25">
      <c r="A48" s="12" t="str">
        <f t="shared" si="6"/>
        <v> BBS 65 </v>
      </c>
      <c r="B48" s="24" t="str">
        <f t="shared" si="7"/>
        <v>I</v>
      </c>
      <c r="C48" s="12">
        <f t="shared" si="8"/>
        <v>45404.415000000001</v>
      </c>
      <c r="D48" s="11" t="str">
        <f t="shared" si="9"/>
        <v>vis</v>
      </c>
      <c r="E48" s="56">
        <f>VLOOKUP(C48,Active!C$21:E$967,3,FALSE)</f>
        <v>1754.0021240595752</v>
      </c>
      <c r="F48" s="24" t="s">
        <v>128</v>
      </c>
      <c r="G48" s="11" t="str">
        <f t="shared" si="10"/>
        <v>45404.415</v>
      </c>
      <c r="H48" s="12">
        <f t="shared" si="11"/>
        <v>1754</v>
      </c>
      <c r="I48" s="57" t="s">
        <v>282</v>
      </c>
      <c r="J48" s="58" t="s">
        <v>283</v>
      </c>
      <c r="K48" s="57">
        <v>1754</v>
      </c>
      <c r="L48" s="57" t="s">
        <v>284</v>
      </c>
      <c r="M48" s="58" t="s">
        <v>144</v>
      </c>
      <c r="N48" s="58"/>
      <c r="O48" s="59" t="s">
        <v>175</v>
      </c>
      <c r="P48" s="59" t="s">
        <v>279</v>
      </c>
    </row>
    <row r="49" spans="1:16" ht="12.75" customHeight="1" thickBot="1" x14ac:dyDescent="0.25">
      <c r="A49" s="12" t="str">
        <f t="shared" si="6"/>
        <v> BBS 65 </v>
      </c>
      <c r="B49" s="24" t="str">
        <f t="shared" si="7"/>
        <v>I</v>
      </c>
      <c r="C49" s="12">
        <f t="shared" si="8"/>
        <v>45404.42</v>
      </c>
      <c r="D49" s="11" t="str">
        <f t="shared" si="9"/>
        <v>vis</v>
      </c>
      <c r="E49" s="56">
        <f>VLOOKUP(C49,Active!C$21:E$967,3,FALSE)</f>
        <v>1754.0056084092682</v>
      </c>
      <c r="F49" s="24" t="s">
        <v>128</v>
      </c>
      <c r="G49" s="11" t="str">
        <f t="shared" si="10"/>
        <v>45404.420</v>
      </c>
      <c r="H49" s="12">
        <f t="shared" si="11"/>
        <v>1754</v>
      </c>
      <c r="I49" s="57" t="s">
        <v>285</v>
      </c>
      <c r="J49" s="58" t="s">
        <v>286</v>
      </c>
      <c r="K49" s="57">
        <v>1754</v>
      </c>
      <c r="L49" s="57" t="s">
        <v>188</v>
      </c>
      <c r="M49" s="58" t="s">
        <v>144</v>
      </c>
      <c r="N49" s="58"/>
      <c r="O49" s="59" t="s">
        <v>287</v>
      </c>
      <c r="P49" s="59" t="s">
        <v>279</v>
      </c>
    </row>
    <row r="50" spans="1:16" ht="12.75" customHeight="1" thickBot="1" x14ac:dyDescent="0.25">
      <c r="A50" s="12" t="str">
        <f t="shared" si="6"/>
        <v> BBS 69 </v>
      </c>
      <c r="B50" s="24" t="str">
        <f t="shared" si="7"/>
        <v>I</v>
      </c>
      <c r="C50" s="12">
        <f t="shared" si="8"/>
        <v>45635.446000000004</v>
      </c>
      <c r="D50" s="11" t="str">
        <f t="shared" si="9"/>
        <v>vis</v>
      </c>
      <c r="E50" s="56">
        <f>VLOOKUP(C50,Active!C$21:E$967,3,FALSE)</f>
        <v>1915.0006829325432</v>
      </c>
      <c r="F50" s="24" t="s">
        <v>128</v>
      </c>
      <c r="G50" s="11" t="str">
        <f t="shared" si="10"/>
        <v>45635.446</v>
      </c>
      <c r="H50" s="12">
        <f t="shared" si="11"/>
        <v>1915</v>
      </c>
      <c r="I50" s="57" t="s">
        <v>288</v>
      </c>
      <c r="J50" s="58" t="s">
        <v>289</v>
      </c>
      <c r="K50" s="57">
        <v>1915</v>
      </c>
      <c r="L50" s="57" t="s">
        <v>157</v>
      </c>
      <c r="M50" s="58" t="s">
        <v>144</v>
      </c>
      <c r="N50" s="58"/>
      <c r="O50" s="59" t="s">
        <v>175</v>
      </c>
      <c r="P50" s="59" t="s">
        <v>290</v>
      </c>
    </row>
    <row r="51" spans="1:16" ht="12.75" customHeight="1" thickBot="1" x14ac:dyDescent="0.25">
      <c r="A51" s="12" t="str">
        <f t="shared" si="6"/>
        <v> BBS 70 </v>
      </c>
      <c r="B51" s="24" t="str">
        <f t="shared" si="7"/>
        <v>I</v>
      </c>
      <c r="C51" s="12">
        <f t="shared" si="8"/>
        <v>45694.305</v>
      </c>
      <c r="D51" s="11" t="str">
        <f t="shared" si="9"/>
        <v>vis</v>
      </c>
      <c r="E51" s="56">
        <f>VLOOKUP(C51,Active!C$21:E$967,3,FALSE)</f>
        <v>1956.0177506710866</v>
      </c>
      <c r="F51" s="24" t="s">
        <v>128</v>
      </c>
      <c r="G51" s="11" t="str">
        <f t="shared" si="10"/>
        <v>45694.305</v>
      </c>
      <c r="H51" s="12">
        <f t="shared" si="11"/>
        <v>1956</v>
      </c>
      <c r="I51" s="57" t="s">
        <v>291</v>
      </c>
      <c r="J51" s="58" t="s">
        <v>292</v>
      </c>
      <c r="K51" s="57">
        <v>1956</v>
      </c>
      <c r="L51" s="57" t="s">
        <v>293</v>
      </c>
      <c r="M51" s="58" t="s">
        <v>144</v>
      </c>
      <c r="N51" s="58"/>
      <c r="O51" s="59" t="s">
        <v>175</v>
      </c>
      <c r="P51" s="59" t="s">
        <v>294</v>
      </c>
    </row>
    <row r="52" spans="1:16" ht="12.75" customHeight="1" thickBot="1" x14ac:dyDescent="0.25">
      <c r="A52" s="12" t="str">
        <f t="shared" si="6"/>
        <v> BBS 71 </v>
      </c>
      <c r="B52" s="24" t="str">
        <f t="shared" si="7"/>
        <v>I</v>
      </c>
      <c r="C52" s="12">
        <f t="shared" si="8"/>
        <v>45727.279000000002</v>
      </c>
      <c r="D52" s="11" t="str">
        <f t="shared" si="9"/>
        <v>vis</v>
      </c>
      <c r="E52" s="56">
        <f>VLOOKUP(C52,Active!C$21:E$967,3,FALSE)</f>
        <v>1978.9963400390827</v>
      </c>
      <c r="F52" s="24" t="s">
        <v>128</v>
      </c>
      <c r="G52" s="11" t="str">
        <f t="shared" si="10"/>
        <v>45727.279</v>
      </c>
      <c r="H52" s="12">
        <f t="shared" si="11"/>
        <v>1979</v>
      </c>
      <c r="I52" s="57" t="s">
        <v>295</v>
      </c>
      <c r="J52" s="58" t="s">
        <v>296</v>
      </c>
      <c r="K52" s="57">
        <v>1979</v>
      </c>
      <c r="L52" s="57" t="s">
        <v>199</v>
      </c>
      <c r="M52" s="58" t="s">
        <v>144</v>
      </c>
      <c r="N52" s="58"/>
      <c r="O52" s="59" t="s">
        <v>250</v>
      </c>
      <c r="P52" s="59" t="s">
        <v>297</v>
      </c>
    </row>
    <row r="53" spans="1:16" ht="12.75" customHeight="1" thickBot="1" x14ac:dyDescent="0.25">
      <c r="A53" s="12" t="str">
        <f t="shared" si="6"/>
        <v> BBS 71 </v>
      </c>
      <c r="B53" s="24" t="str">
        <f t="shared" si="7"/>
        <v>I</v>
      </c>
      <c r="C53" s="12">
        <f t="shared" si="8"/>
        <v>45754.544999999998</v>
      </c>
      <c r="D53" s="11" t="str">
        <f t="shared" si="9"/>
        <v>vis</v>
      </c>
      <c r="E53" s="56">
        <f>VLOOKUP(C53,Active!C$21:E$967,3,FALSE)</f>
        <v>1997.9971957953649</v>
      </c>
      <c r="F53" s="24" t="s">
        <v>128</v>
      </c>
      <c r="G53" s="11" t="str">
        <f t="shared" si="10"/>
        <v>45754.545</v>
      </c>
      <c r="H53" s="12">
        <f t="shared" si="11"/>
        <v>1998</v>
      </c>
      <c r="I53" s="57" t="s">
        <v>298</v>
      </c>
      <c r="J53" s="58" t="s">
        <v>299</v>
      </c>
      <c r="K53" s="57">
        <v>1998</v>
      </c>
      <c r="L53" s="57" t="s">
        <v>218</v>
      </c>
      <c r="M53" s="58" t="s">
        <v>144</v>
      </c>
      <c r="N53" s="58"/>
      <c r="O53" s="59" t="s">
        <v>175</v>
      </c>
      <c r="P53" s="59" t="s">
        <v>297</v>
      </c>
    </row>
    <row r="54" spans="1:16" ht="12.75" customHeight="1" thickBot="1" x14ac:dyDescent="0.25">
      <c r="A54" s="12" t="str">
        <f t="shared" si="6"/>
        <v> BBS 71 </v>
      </c>
      <c r="B54" s="24" t="str">
        <f t="shared" si="7"/>
        <v>I</v>
      </c>
      <c r="C54" s="12">
        <f t="shared" si="8"/>
        <v>45754.555999999997</v>
      </c>
      <c r="D54" s="11" t="str">
        <f t="shared" si="9"/>
        <v>vis</v>
      </c>
      <c r="E54" s="56">
        <f>VLOOKUP(C54,Active!C$21:E$967,3,FALSE)</f>
        <v>1998.0048613646927</v>
      </c>
      <c r="F54" s="24" t="s">
        <v>128</v>
      </c>
      <c r="G54" s="11" t="str">
        <f t="shared" si="10"/>
        <v>45754.556</v>
      </c>
      <c r="H54" s="12">
        <f t="shared" si="11"/>
        <v>1998</v>
      </c>
      <c r="I54" s="57" t="s">
        <v>300</v>
      </c>
      <c r="J54" s="58" t="s">
        <v>301</v>
      </c>
      <c r="K54" s="57">
        <v>1998</v>
      </c>
      <c r="L54" s="57" t="s">
        <v>302</v>
      </c>
      <c r="M54" s="58" t="s">
        <v>144</v>
      </c>
      <c r="N54" s="58"/>
      <c r="O54" s="59" t="s">
        <v>303</v>
      </c>
      <c r="P54" s="59" t="s">
        <v>297</v>
      </c>
    </row>
    <row r="55" spans="1:16" ht="12.75" customHeight="1" thickBot="1" x14ac:dyDescent="0.25">
      <c r="A55" s="12" t="str">
        <f t="shared" si="6"/>
        <v> BBS 71 </v>
      </c>
      <c r="B55" s="24" t="str">
        <f t="shared" si="7"/>
        <v>I</v>
      </c>
      <c r="C55" s="12">
        <f t="shared" si="8"/>
        <v>45813.370999999999</v>
      </c>
      <c r="D55" s="11" t="str">
        <f t="shared" si="9"/>
        <v>vis</v>
      </c>
      <c r="E55" s="56">
        <f>VLOOKUP(C55,Active!C$21:E$967,3,FALSE)</f>
        <v>2038.9912668259246</v>
      </c>
      <c r="F55" s="24" t="s">
        <v>128</v>
      </c>
      <c r="G55" s="11" t="str">
        <f t="shared" si="10"/>
        <v>45813.371</v>
      </c>
      <c r="H55" s="12">
        <f t="shared" si="11"/>
        <v>2039</v>
      </c>
      <c r="I55" s="57" t="s">
        <v>304</v>
      </c>
      <c r="J55" s="58" t="s">
        <v>305</v>
      </c>
      <c r="K55" s="57">
        <v>2039</v>
      </c>
      <c r="L55" s="57" t="s">
        <v>202</v>
      </c>
      <c r="M55" s="58" t="s">
        <v>144</v>
      </c>
      <c r="N55" s="58"/>
      <c r="O55" s="59" t="s">
        <v>175</v>
      </c>
      <c r="P55" s="59" t="s">
        <v>297</v>
      </c>
    </row>
    <row r="56" spans="1:16" ht="12.75" customHeight="1" thickBot="1" x14ac:dyDescent="0.25">
      <c r="A56" s="12" t="str">
        <f t="shared" si="6"/>
        <v> BBS 71 </v>
      </c>
      <c r="B56" s="24" t="str">
        <f t="shared" si="7"/>
        <v>I</v>
      </c>
      <c r="C56" s="12">
        <f t="shared" si="8"/>
        <v>45813.379000000001</v>
      </c>
      <c r="D56" s="11" t="str">
        <f t="shared" si="9"/>
        <v>vis</v>
      </c>
      <c r="E56" s="56">
        <f>VLOOKUP(C56,Active!C$21:E$967,3,FALSE)</f>
        <v>2038.9968417854377</v>
      </c>
      <c r="F56" s="24" t="s">
        <v>128</v>
      </c>
      <c r="G56" s="11" t="str">
        <f t="shared" si="10"/>
        <v>45813.379</v>
      </c>
      <c r="H56" s="12">
        <f t="shared" si="11"/>
        <v>2039</v>
      </c>
      <c r="I56" s="57" t="s">
        <v>306</v>
      </c>
      <c r="J56" s="58" t="s">
        <v>307</v>
      </c>
      <c r="K56" s="57">
        <v>2039</v>
      </c>
      <c r="L56" s="57" t="s">
        <v>199</v>
      </c>
      <c r="M56" s="58" t="s">
        <v>144</v>
      </c>
      <c r="N56" s="58"/>
      <c r="O56" s="59" t="s">
        <v>308</v>
      </c>
      <c r="P56" s="59" t="s">
        <v>297</v>
      </c>
    </row>
    <row r="57" spans="1:16" ht="12.75" customHeight="1" thickBot="1" x14ac:dyDescent="0.25">
      <c r="A57" s="12" t="str">
        <f t="shared" si="6"/>
        <v> BBS 72 </v>
      </c>
      <c r="B57" s="24" t="str">
        <f t="shared" si="7"/>
        <v>I</v>
      </c>
      <c r="C57" s="12">
        <f t="shared" si="8"/>
        <v>45846.377999999997</v>
      </c>
      <c r="D57" s="11" t="str">
        <f t="shared" si="9"/>
        <v>vis</v>
      </c>
      <c r="E57" s="56">
        <f>VLOOKUP(C57,Active!C$21:E$967,3,FALSE)</f>
        <v>2061.9928529019044</v>
      </c>
      <c r="F57" s="24" t="s">
        <v>128</v>
      </c>
      <c r="G57" s="11" t="str">
        <f t="shared" si="10"/>
        <v>45846.378</v>
      </c>
      <c r="H57" s="12">
        <f t="shared" si="11"/>
        <v>2062</v>
      </c>
      <c r="I57" s="57" t="s">
        <v>313</v>
      </c>
      <c r="J57" s="58" t="s">
        <v>314</v>
      </c>
      <c r="K57" s="57">
        <v>2062</v>
      </c>
      <c r="L57" s="57" t="s">
        <v>166</v>
      </c>
      <c r="M57" s="58" t="s">
        <v>144</v>
      </c>
      <c r="N57" s="58"/>
      <c r="O57" s="59" t="s">
        <v>250</v>
      </c>
      <c r="P57" s="59" t="s">
        <v>315</v>
      </c>
    </row>
    <row r="58" spans="1:16" ht="12.75" customHeight="1" thickBot="1" x14ac:dyDescent="0.25">
      <c r="A58" s="12" t="str">
        <f t="shared" si="6"/>
        <v> AOEB 2 </v>
      </c>
      <c r="B58" s="24" t="str">
        <f t="shared" si="7"/>
        <v>I</v>
      </c>
      <c r="C58" s="12">
        <f t="shared" si="8"/>
        <v>46091.77</v>
      </c>
      <c r="D58" s="11" t="str">
        <f t="shared" si="9"/>
        <v>vis</v>
      </c>
      <c r="E58" s="56">
        <f>VLOOKUP(C58,Active!C$21:E$967,3,FALSE)</f>
        <v>2232.9991609685917</v>
      </c>
      <c r="F58" s="24" t="s">
        <v>128</v>
      </c>
      <c r="G58" s="11" t="str">
        <f t="shared" si="10"/>
        <v>46091.770</v>
      </c>
      <c r="H58" s="12">
        <f t="shared" si="11"/>
        <v>2233</v>
      </c>
      <c r="I58" s="57" t="s">
        <v>319</v>
      </c>
      <c r="J58" s="58" t="s">
        <v>320</v>
      </c>
      <c r="K58" s="57">
        <v>2233</v>
      </c>
      <c r="L58" s="57" t="s">
        <v>321</v>
      </c>
      <c r="M58" s="58" t="s">
        <v>144</v>
      </c>
      <c r="N58" s="58"/>
      <c r="O58" s="59" t="s">
        <v>163</v>
      </c>
      <c r="P58" s="59" t="s">
        <v>196</v>
      </c>
    </row>
    <row r="59" spans="1:16" ht="12.75" customHeight="1" thickBot="1" x14ac:dyDescent="0.25">
      <c r="A59" s="12" t="str">
        <f t="shared" si="6"/>
        <v> BBS 77 </v>
      </c>
      <c r="B59" s="24" t="str">
        <f t="shared" si="7"/>
        <v>I</v>
      </c>
      <c r="C59" s="12">
        <f t="shared" si="8"/>
        <v>46176.436000000002</v>
      </c>
      <c r="D59" s="11" t="str">
        <f t="shared" si="9"/>
        <v>vis</v>
      </c>
      <c r="E59" s="56">
        <f>VLOOKUP(C59,Active!C$21:E$967,3,FALSE)</f>
        <v>2292.0003512224507</v>
      </c>
      <c r="F59" s="24" t="s">
        <v>128</v>
      </c>
      <c r="G59" s="11" t="str">
        <f t="shared" si="10"/>
        <v>46176.436</v>
      </c>
      <c r="H59" s="12">
        <f t="shared" si="11"/>
        <v>2292</v>
      </c>
      <c r="I59" s="57" t="s">
        <v>324</v>
      </c>
      <c r="J59" s="58" t="s">
        <v>325</v>
      </c>
      <c r="K59" s="57">
        <v>2292</v>
      </c>
      <c r="L59" s="57" t="s">
        <v>157</v>
      </c>
      <c r="M59" s="58" t="s">
        <v>144</v>
      </c>
      <c r="N59" s="58"/>
      <c r="O59" s="59" t="s">
        <v>250</v>
      </c>
      <c r="P59" s="59" t="s">
        <v>326</v>
      </c>
    </row>
    <row r="60" spans="1:16" ht="12.75" customHeight="1" thickBot="1" x14ac:dyDescent="0.25">
      <c r="A60" s="12" t="str">
        <f t="shared" si="6"/>
        <v> BBS 82 </v>
      </c>
      <c r="B60" s="24" t="str">
        <f t="shared" si="7"/>
        <v>I</v>
      </c>
      <c r="C60" s="12">
        <f t="shared" si="8"/>
        <v>46744.637999999999</v>
      </c>
      <c r="D60" s="11" t="str">
        <f t="shared" si="9"/>
        <v>vis</v>
      </c>
      <c r="E60" s="56">
        <f>VLOOKUP(C60,Active!C$21:E$967,3,FALSE)</f>
        <v>2687.9632442919383</v>
      </c>
      <c r="F60" s="24" t="s">
        <v>128</v>
      </c>
      <c r="G60" s="11" t="str">
        <f t="shared" si="10"/>
        <v>46744.638</v>
      </c>
      <c r="H60" s="12">
        <f t="shared" si="11"/>
        <v>2688</v>
      </c>
      <c r="I60" s="57" t="s">
        <v>327</v>
      </c>
      <c r="J60" s="58" t="s">
        <v>328</v>
      </c>
      <c r="K60" s="57">
        <v>2688</v>
      </c>
      <c r="L60" s="57" t="s">
        <v>329</v>
      </c>
      <c r="M60" s="58" t="s">
        <v>144</v>
      </c>
      <c r="N60" s="58"/>
      <c r="O60" s="59" t="s">
        <v>175</v>
      </c>
      <c r="P60" s="59" t="s">
        <v>330</v>
      </c>
    </row>
    <row r="61" spans="1:16" ht="12.75" customHeight="1" thickBot="1" x14ac:dyDescent="0.25">
      <c r="A61" s="12" t="str">
        <f t="shared" si="6"/>
        <v> AOEB 2 </v>
      </c>
      <c r="B61" s="24" t="str">
        <f t="shared" si="7"/>
        <v>I</v>
      </c>
      <c r="C61" s="12">
        <f t="shared" si="8"/>
        <v>46820.735000000001</v>
      </c>
      <c r="D61" s="11" t="str">
        <f t="shared" si="9"/>
        <v>vis</v>
      </c>
      <c r="E61" s="56">
        <f>VLOOKUP(C61,Active!C$21:E$967,3,FALSE)</f>
        <v>2740.9929560386577</v>
      </c>
      <c r="F61" s="24" t="s">
        <v>128</v>
      </c>
      <c r="G61" s="11" t="str">
        <f t="shared" si="10"/>
        <v>46820.735</v>
      </c>
      <c r="H61" s="12">
        <f t="shared" si="11"/>
        <v>2741</v>
      </c>
      <c r="I61" s="57" t="s">
        <v>331</v>
      </c>
      <c r="J61" s="58" t="s">
        <v>332</v>
      </c>
      <c r="K61" s="57">
        <v>2741</v>
      </c>
      <c r="L61" s="57" t="s">
        <v>166</v>
      </c>
      <c r="M61" s="58" t="s">
        <v>144</v>
      </c>
      <c r="N61" s="58"/>
      <c r="O61" s="59" t="s">
        <v>163</v>
      </c>
      <c r="P61" s="59" t="s">
        <v>196</v>
      </c>
    </row>
    <row r="62" spans="1:16" ht="12.75" customHeight="1" thickBot="1" x14ac:dyDescent="0.25">
      <c r="A62" s="12" t="str">
        <f t="shared" si="6"/>
        <v> BBS 83 </v>
      </c>
      <c r="B62" s="24" t="str">
        <f t="shared" si="7"/>
        <v>I</v>
      </c>
      <c r="C62" s="12">
        <f t="shared" si="8"/>
        <v>46902.504999999997</v>
      </c>
      <c r="D62" s="11" t="str">
        <f t="shared" si="9"/>
        <v>vis</v>
      </c>
      <c r="E62" s="56">
        <f>VLOOKUP(C62,Active!C$21:E$967,3,FALSE)</f>
        <v>2797.9760109492195</v>
      </c>
      <c r="F62" s="24" t="s">
        <v>128</v>
      </c>
      <c r="G62" s="11" t="str">
        <f t="shared" si="10"/>
        <v>46902.505</v>
      </c>
      <c r="H62" s="12">
        <f t="shared" si="11"/>
        <v>2798</v>
      </c>
      <c r="I62" s="57" t="s">
        <v>333</v>
      </c>
      <c r="J62" s="58" t="s">
        <v>334</v>
      </c>
      <c r="K62" s="57">
        <v>2798</v>
      </c>
      <c r="L62" s="57" t="s">
        <v>335</v>
      </c>
      <c r="M62" s="58" t="s">
        <v>144</v>
      </c>
      <c r="N62" s="58"/>
      <c r="O62" s="59" t="s">
        <v>175</v>
      </c>
      <c r="P62" s="59" t="s">
        <v>336</v>
      </c>
    </row>
    <row r="63" spans="1:16" ht="12.75" customHeight="1" thickBot="1" x14ac:dyDescent="0.25">
      <c r="A63" s="12" t="str">
        <f t="shared" si="6"/>
        <v> BBS 86 </v>
      </c>
      <c r="B63" s="24" t="str">
        <f t="shared" si="7"/>
        <v>I</v>
      </c>
      <c r="C63" s="12">
        <f t="shared" si="8"/>
        <v>47159.392</v>
      </c>
      <c r="D63" s="11" t="str">
        <f t="shared" si="9"/>
        <v>vis</v>
      </c>
      <c r="E63" s="56">
        <f>VLOOKUP(C63,Active!C$21:E$967,3,FALSE)</f>
        <v>2976.9928389645074</v>
      </c>
      <c r="F63" s="24" t="s">
        <v>128</v>
      </c>
      <c r="G63" s="11" t="str">
        <f t="shared" si="10"/>
        <v>47159.392</v>
      </c>
      <c r="H63" s="12">
        <f t="shared" si="11"/>
        <v>2977</v>
      </c>
      <c r="I63" s="57" t="s">
        <v>344</v>
      </c>
      <c r="J63" s="58" t="s">
        <v>345</v>
      </c>
      <c r="K63" s="57">
        <v>2977</v>
      </c>
      <c r="L63" s="57" t="s">
        <v>166</v>
      </c>
      <c r="M63" s="58" t="s">
        <v>144</v>
      </c>
      <c r="N63" s="58"/>
      <c r="O63" s="59" t="s">
        <v>175</v>
      </c>
      <c r="P63" s="59" t="s">
        <v>346</v>
      </c>
    </row>
    <row r="64" spans="1:16" ht="12.75" customHeight="1" thickBot="1" x14ac:dyDescent="0.25">
      <c r="A64" s="12" t="str">
        <f t="shared" si="6"/>
        <v> AOEB 2 </v>
      </c>
      <c r="B64" s="24" t="str">
        <f t="shared" si="7"/>
        <v>I</v>
      </c>
      <c r="C64" s="12">
        <f t="shared" si="8"/>
        <v>47170.858999999997</v>
      </c>
      <c r="D64" s="11" t="str">
        <f t="shared" si="9"/>
        <v>vis</v>
      </c>
      <c r="E64" s="56">
        <f>VLOOKUP(C64,Active!C$21:E$967,3,FALSE)</f>
        <v>2984.9838465548128</v>
      </c>
      <c r="F64" s="24" t="str">
        <f>LEFT(M64,1)</f>
        <v>V</v>
      </c>
      <c r="G64" s="11" t="str">
        <f t="shared" si="10"/>
        <v>47170.859</v>
      </c>
      <c r="H64" s="12">
        <f t="shared" si="11"/>
        <v>2985</v>
      </c>
      <c r="I64" s="57" t="s">
        <v>347</v>
      </c>
      <c r="J64" s="58" t="s">
        <v>348</v>
      </c>
      <c r="K64" s="57">
        <v>2985</v>
      </c>
      <c r="L64" s="57" t="s">
        <v>349</v>
      </c>
      <c r="M64" s="58" t="s">
        <v>144</v>
      </c>
      <c r="N64" s="58"/>
      <c r="O64" s="59" t="s">
        <v>163</v>
      </c>
      <c r="P64" s="59" t="s">
        <v>196</v>
      </c>
    </row>
    <row r="65" spans="1:16" ht="12.75" customHeight="1" thickBot="1" x14ac:dyDescent="0.25">
      <c r="A65" s="12" t="str">
        <f t="shared" si="6"/>
        <v> AOEB 2 </v>
      </c>
      <c r="B65" s="24" t="str">
        <f t="shared" si="7"/>
        <v>I</v>
      </c>
      <c r="C65" s="12">
        <f t="shared" si="8"/>
        <v>47183.785000000003</v>
      </c>
      <c r="D65" s="11" t="str">
        <f t="shared" si="9"/>
        <v>vis</v>
      </c>
      <c r="E65" s="56">
        <f>VLOOKUP(C65,Active!C$21:E$967,3,FALSE)</f>
        <v>2993.9915873860996</v>
      </c>
      <c r="F65" s="24" t="str">
        <f>LEFT(M65,1)</f>
        <v>V</v>
      </c>
      <c r="G65" s="11" t="str">
        <f t="shared" si="10"/>
        <v>47183.785</v>
      </c>
      <c r="H65" s="12">
        <f t="shared" si="11"/>
        <v>2994</v>
      </c>
      <c r="I65" s="57" t="s">
        <v>350</v>
      </c>
      <c r="J65" s="58" t="s">
        <v>351</v>
      </c>
      <c r="K65" s="57">
        <v>2994</v>
      </c>
      <c r="L65" s="57" t="s">
        <v>352</v>
      </c>
      <c r="M65" s="58" t="s">
        <v>144</v>
      </c>
      <c r="N65" s="58"/>
      <c r="O65" s="59" t="s">
        <v>353</v>
      </c>
      <c r="P65" s="59" t="s">
        <v>196</v>
      </c>
    </row>
    <row r="66" spans="1:16" ht="12.75" customHeight="1" thickBot="1" x14ac:dyDescent="0.25">
      <c r="A66" s="12" t="str">
        <f t="shared" si="6"/>
        <v> AOEB 2 </v>
      </c>
      <c r="B66" s="24" t="str">
        <f t="shared" si="7"/>
        <v>I</v>
      </c>
      <c r="C66" s="12">
        <f t="shared" si="8"/>
        <v>47295.703000000001</v>
      </c>
      <c r="D66" s="11" t="str">
        <f t="shared" si="9"/>
        <v>vis</v>
      </c>
      <c r="E66" s="56">
        <f>VLOOKUP(C66,Active!C$21:E$967,3,FALSE)</f>
        <v>3071.9838772170933</v>
      </c>
      <c r="F66" s="24" t="str">
        <f>LEFT(M66,1)</f>
        <v>V</v>
      </c>
      <c r="G66" s="11" t="str">
        <f t="shared" si="10"/>
        <v>47295.703</v>
      </c>
      <c r="H66" s="12">
        <f t="shared" si="11"/>
        <v>3072</v>
      </c>
      <c r="I66" s="57" t="s">
        <v>357</v>
      </c>
      <c r="J66" s="58" t="s">
        <v>358</v>
      </c>
      <c r="K66" s="57">
        <v>3072</v>
      </c>
      <c r="L66" s="57" t="s">
        <v>349</v>
      </c>
      <c r="M66" s="58" t="s">
        <v>144</v>
      </c>
      <c r="N66" s="58"/>
      <c r="O66" s="59" t="s">
        <v>163</v>
      </c>
      <c r="P66" s="59" t="s">
        <v>196</v>
      </c>
    </row>
    <row r="67" spans="1:16" ht="12.75" customHeight="1" thickBot="1" x14ac:dyDescent="0.25">
      <c r="A67" s="12" t="str">
        <f t="shared" si="6"/>
        <v> BBS 91 </v>
      </c>
      <c r="B67" s="24" t="str">
        <f t="shared" si="7"/>
        <v>I</v>
      </c>
      <c r="C67" s="12">
        <f t="shared" si="8"/>
        <v>47565.497000000003</v>
      </c>
      <c r="D67" s="11" t="str">
        <f t="shared" si="9"/>
        <v>vis</v>
      </c>
      <c r="E67" s="56">
        <f>VLOOKUP(C67,Active!C$21:E$967,3,FALSE)</f>
        <v>3259.9952055348226</v>
      </c>
      <c r="F67" s="24" t="s">
        <v>128</v>
      </c>
      <c r="G67" s="11" t="str">
        <f t="shared" si="10"/>
        <v>47565.497</v>
      </c>
      <c r="H67" s="12">
        <f t="shared" si="11"/>
        <v>3260</v>
      </c>
      <c r="I67" s="57" t="s">
        <v>366</v>
      </c>
      <c r="J67" s="58" t="s">
        <v>367</v>
      </c>
      <c r="K67" s="57">
        <v>3260</v>
      </c>
      <c r="L67" s="57" t="s">
        <v>174</v>
      </c>
      <c r="M67" s="58" t="s">
        <v>144</v>
      </c>
      <c r="N67" s="58"/>
      <c r="O67" s="59" t="s">
        <v>175</v>
      </c>
      <c r="P67" s="59" t="s">
        <v>368</v>
      </c>
    </row>
    <row r="68" spans="1:16" ht="12.75" customHeight="1" thickBot="1" x14ac:dyDescent="0.25">
      <c r="A68" s="12" t="str">
        <f t="shared" si="6"/>
        <v> AOEB 2 </v>
      </c>
      <c r="B68" s="24" t="str">
        <f t="shared" si="7"/>
        <v>I</v>
      </c>
      <c r="C68" s="12">
        <f t="shared" si="8"/>
        <v>47615.712</v>
      </c>
      <c r="D68" s="11" t="str">
        <f t="shared" si="9"/>
        <v>vis</v>
      </c>
      <c r="E68" s="56">
        <f>VLOOKUP(C68,Active!C$21:E$967,3,FALSE)</f>
        <v>3294.9885295208046</v>
      </c>
      <c r="F68" s="24" t="s">
        <v>128</v>
      </c>
      <c r="G68" s="11" t="str">
        <f t="shared" si="10"/>
        <v>47615.712</v>
      </c>
      <c r="H68" s="12">
        <f t="shared" si="11"/>
        <v>3295</v>
      </c>
      <c r="I68" s="57" t="s">
        <v>369</v>
      </c>
      <c r="J68" s="58" t="s">
        <v>370</v>
      </c>
      <c r="K68" s="57">
        <v>3295</v>
      </c>
      <c r="L68" s="57" t="s">
        <v>361</v>
      </c>
      <c r="M68" s="58" t="s">
        <v>144</v>
      </c>
      <c r="N68" s="58"/>
      <c r="O68" s="59" t="s">
        <v>353</v>
      </c>
      <c r="P68" s="59" t="s">
        <v>196</v>
      </c>
    </row>
    <row r="69" spans="1:16" ht="12.75" customHeight="1" thickBot="1" x14ac:dyDescent="0.25">
      <c r="A69" s="12" t="str">
        <f t="shared" si="6"/>
        <v> AOEB 2 </v>
      </c>
      <c r="B69" s="24" t="str">
        <f t="shared" si="7"/>
        <v>I</v>
      </c>
      <c r="C69" s="12">
        <f t="shared" si="8"/>
        <v>47671.680999999997</v>
      </c>
      <c r="D69" s="11" t="str">
        <f t="shared" si="9"/>
        <v>vis</v>
      </c>
      <c r="E69" s="56">
        <f>VLOOKUP(C69,Active!C$21:E$967,3,FALSE)</f>
        <v>3333.9916431356901</v>
      </c>
      <c r="F69" s="24" t="s">
        <v>128</v>
      </c>
      <c r="G69" s="11" t="str">
        <f t="shared" si="10"/>
        <v>47671.681</v>
      </c>
      <c r="H69" s="12">
        <f t="shared" si="11"/>
        <v>3334</v>
      </c>
      <c r="I69" s="57" t="s">
        <v>371</v>
      </c>
      <c r="J69" s="58" t="s">
        <v>372</v>
      </c>
      <c r="K69" s="57">
        <v>3334</v>
      </c>
      <c r="L69" s="57" t="s">
        <v>352</v>
      </c>
      <c r="M69" s="58" t="s">
        <v>144</v>
      </c>
      <c r="N69" s="58"/>
      <c r="O69" s="59" t="s">
        <v>353</v>
      </c>
      <c r="P69" s="59" t="s">
        <v>196</v>
      </c>
    </row>
    <row r="70" spans="1:16" ht="12.75" customHeight="1" thickBot="1" x14ac:dyDescent="0.25">
      <c r="A70" s="12" t="str">
        <f t="shared" si="6"/>
        <v> BBS 93 </v>
      </c>
      <c r="B70" s="24" t="str">
        <f t="shared" si="7"/>
        <v>I</v>
      </c>
      <c r="C70" s="12">
        <f t="shared" si="8"/>
        <v>47885.485999999997</v>
      </c>
      <c r="D70" s="11" t="str">
        <f t="shared" si="9"/>
        <v>vis</v>
      </c>
      <c r="E70" s="56">
        <f>VLOOKUP(C70,Active!C$21:E$967,3,FALSE)</f>
        <v>3482.9859204397517</v>
      </c>
      <c r="F70" s="24" t="s">
        <v>128</v>
      </c>
      <c r="G70" s="11" t="str">
        <f t="shared" si="10"/>
        <v>47885.486</v>
      </c>
      <c r="H70" s="12">
        <f t="shared" si="11"/>
        <v>3483</v>
      </c>
      <c r="I70" s="57" t="s">
        <v>373</v>
      </c>
      <c r="J70" s="58" t="s">
        <v>374</v>
      </c>
      <c r="K70" s="57">
        <v>3483</v>
      </c>
      <c r="L70" s="57" t="s">
        <v>375</v>
      </c>
      <c r="M70" s="58" t="s">
        <v>144</v>
      </c>
      <c r="N70" s="58"/>
      <c r="O70" s="59" t="s">
        <v>175</v>
      </c>
      <c r="P70" s="59" t="s">
        <v>376</v>
      </c>
    </row>
    <row r="71" spans="1:16" ht="12.75" customHeight="1" thickBot="1" x14ac:dyDescent="0.25">
      <c r="A71" s="12" t="str">
        <f t="shared" si="6"/>
        <v> BBS 94 </v>
      </c>
      <c r="B71" s="24" t="str">
        <f t="shared" si="7"/>
        <v>I</v>
      </c>
      <c r="C71" s="12">
        <f t="shared" si="8"/>
        <v>47934.288999999997</v>
      </c>
      <c r="D71" s="11" t="str">
        <f t="shared" si="9"/>
        <v>vis</v>
      </c>
      <c r="E71" s="56">
        <f>VLOOKUP(C71,Active!C$21:E$967,3,FALSE)</f>
        <v>3516.9952640718934</v>
      </c>
      <c r="F71" s="24" t="s">
        <v>128</v>
      </c>
      <c r="G71" s="11" t="str">
        <f t="shared" si="10"/>
        <v>47934.289</v>
      </c>
      <c r="H71" s="12">
        <f t="shared" si="11"/>
        <v>3517</v>
      </c>
      <c r="I71" s="57" t="s">
        <v>377</v>
      </c>
      <c r="J71" s="58" t="s">
        <v>378</v>
      </c>
      <c r="K71" s="57">
        <v>3517</v>
      </c>
      <c r="L71" s="57" t="s">
        <v>174</v>
      </c>
      <c r="M71" s="58" t="s">
        <v>144</v>
      </c>
      <c r="N71" s="58"/>
      <c r="O71" s="59" t="s">
        <v>175</v>
      </c>
      <c r="P71" s="59" t="s">
        <v>379</v>
      </c>
    </row>
    <row r="72" spans="1:16" ht="12.75" customHeight="1" thickBot="1" x14ac:dyDescent="0.25">
      <c r="A72" s="12" t="str">
        <f t="shared" si="6"/>
        <v> BBS 94 </v>
      </c>
      <c r="B72" s="24" t="str">
        <f t="shared" si="7"/>
        <v>I</v>
      </c>
      <c r="C72" s="12">
        <f t="shared" si="8"/>
        <v>47944.336000000003</v>
      </c>
      <c r="D72" s="11" t="str">
        <f t="shared" si="9"/>
        <v>vis</v>
      </c>
      <c r="E72" s="56">
        <f>VLOOKUP(C72,Active!C$21:E$967,3,FALSE)</f>
        <v>3523.9967163488504</v>
      </c>
      <c r="F72" s="24" t="s">
        <v>128</v>
      </c>
      <c r="G72" s="11" t="str">
        <f t="shared" si="10"/>
        <v>47944.336</v>
      </c>
      <c r="H72" s="12">
        <f t="shared" si="11"/>
        <v>3524</v>
      </c>
      <c r="I72" s="57" t="s">
        <v>380</v>
      </c>
      <c r="J72" s="58" t="s">
        <v>381</v>
      </c>
      <c r="K72" s="57">
        <v>3524</v>
      </c>
      <c r="L72" s="57" t="s">
        <v>199</v>
      </c>
      <c r="M72" s="58" t="s">
        <v>144</v>
      </c>
      <c r="N72" s="58"/>
      <c r="O72" s="59" t="s">
        <v>287</v>
      </c>
      <c r="P72" s="59" t="s">
        <v>379</v>
      </c>
    </row>
    <row r="73" spans="1:16" ht="12.75" customHeight="1" thickBot="1" x14ac:dyDescent="0.25">
      <c r="A73" s="12" t="str">
        <f t="shared" si="6"/>
        <v> AOEB 2 </v>
      </c>
      <c r="B73" s="24" t="str">
        <f t="shared" si="7"/>
        <v>I</v>
      </c>
      <c r="C73" s="12">
        <f t="shared" si="8"/>
        <v>47958.669000000002</v>
      </c>
      <c r="D73" s="11" t="str">
        <f t="shared" si="9"/>
        <v>vis</v>
      </c>
      <c r="E73" s="56">
        <f>VLOOKUP(C73,Active!C$21:E$967,3,FALSE)</f>
        <v>3533.9849531842792</v>
      </c>
      <c r="F73" s="24" t="s">
        <v>128</v>
      </c>
      <c r="G73" s="11" t="str">
        <f t="shared" si="10"/>
        <v>47958.669</v>
      </c>
      <c r="H73" s="12">
        <f t="shared" si="11"/>
        <v>3534</v>
      </c>
      <c r="I73" s="57" t="s">
        <v>382</v>
      </c>
      <c r="J73" s="58" t="s">
        <v>383</v>
      </c>
      <c r="K73" s="57">
        <v>3534</v>
      </c>
      <c r="L73" s="57" t="s">
        <v>384</v>
      </c>
      <c r="M73" s="58" t="s">
        <v>144</v>
      </c>
      <c r="N73" s="58"/>
      <c r="O73" s="59" t="s">
        <v>353</v>
      </c>
      <c r="P73" s="59" t="s">
        <v>196</v>
      </c>
    </row>
    <row r="74" spans="1:16" ht="12.75" customHeight="1" thickBot="1" x14ac:dyDescent="0.25">
      <c r="A74" s="12" t="str">
        <f t="shared" si="6"/>
        <v> BBS 96 </v>
      </c>
      <c r="B74" s="24" t="str">
        <f t="shared" si="7"/>
        <v>I</v>
      </c>
      <c r="C74" s="12">
        <f t="shared" si="8"/>
        <v>48179.661999999997</v>
      </c>
      <c r="D74" s="11" t="str">
        <f t="shared" si="9"/>
        <v>vis</v>
      </c>
      <c r="E74" s="56">
        <f>VLOOKUP(C74,Active!C$21:E$967,3,FALSE)</f>
        <v>3687.9883316097398</v>
      </c>
      <c r="F74" s="24" t="s">
        <v>128</v>
      </c>
      <c r="G74" s="11" t="str">
        <f t="shared" si="10"/>
        <v>48179.662</v>
      </c>
      <c r="H74" s="12">
        <f t="shared" si="11"/>
        <v>3688</v>
      </c>
      <c r="I74" s="57" t="s">
        <v>389</v>
      </c>
      <c r="J74" s="58" t="s">
        <v>390</v>
      </c>
      <c r="K74" s="57">
        <v>3688</v>
      </c>
      <c r="L74" s="57" t="s">
        <v>391</v>
      </c>
      <c r="M74" s="58" t="s">
        <v>144</v>
      </c>
      <c r="N74" s="58"/>
      <c r="O74" s="59" t="s">
        <v>175</v>
      </c>
      <c r="P74" s="59" t="s">
        <v>392</v>
      </c>
    </row>
    <row r="75" spans="1:16" ht="12.75" customHeight="1" thickBot="1" x14ac:dyDescent="0.25">
      <c r="A75" s="12" t="str">
        <f t="shared" ref="A75:A106" si="12">P75</f>
        <v> AOEB 2 </v>
      </c>
      <c r="B75" s="24" t="str">
        <f t="shared" ref="B75:B106" si="13">IF(H75=INT(H75),"I","II")</f>
        <v>I</v>
      </c>
      <c r="C75" s="12">
        <f t="shared" ref="C75:C106" si="14">1*G75</f>
        <v>48252.845999999998</v>
      </c>
      <c r="D75" s="11" t="str">
        <f t="shared" ref="D75:D106" si="15">VLOOKUP(F75,I$1:J$5,2,FALSE)</f>
        <v>vis</v>
      </c>
      <c r="E75" s="56">
        <f>VLOOKUP(C75,Active!C$21:E$967,3,FALSE)</f>
        <v>3738.9880612242046</v>
      </c>
      <c r="F75" s="24" t="s">
        <v>128</v>
      </c>
      <c r="G75" s="11" t="str">
        <f t="shared" ref="G75:G106" si="16">MID(I75,3,LEN(I75)-3)</f>
        <v>48252.846</v>
      </c>
      <c r="H75" s="12">
        <f t="shared" ref="H75:H106" si="17">1*K75</f>
        <v>3739</v>
      </c>
      <c r="I75" s="57" t="s">
        <v>393</v>
      </c>
      <c r="J75" s="58" t="s">
        <v>394</v>
      </c>
      <c r="K75" s="57">
        <v>3739</v>
      </c>
      <c r="L75" s="57" t="s">
        <v>391</v>
      </c>
      <c r="M75" s="58" t="s">
        <v>144</v>
      </c>
      <c r="N75" s="58"/>
      <c r="O75" s="59" t="s">
        <v>353</v>
      </c>
      <c r="P75" s="59" t="s">
        <v>196</v>
      </c>
    </row>
    <row r="76" spans="1:16" ht="12.75" customHeight="1" thickBot="1" x14ac:dyDescent="0.25">
      <c r="A76" s="12" t="str">
        <f t="shared" si="12"/>
        <v> BBS 97 </v>
      </c>
      <c r="B76" s="24" t="str">
        <f t="shared" si="13"/>
        <v>I</v>
      </c>
      <c r="C76" s="12">
        <f t="shared" si="14"/>
        <v>48307.396999999997</v>
      </c>
      <c r="D76" s="11" t="str">
        <f t="shared" si="15"/>
        <v>vis</v>
      </c>
      <c r="E76" s="56">
        <f>VLOOKUP(C76,Active!C$21:E$967,3,FALSE)</f>
        <v>3777.0030132656148</v>
      </c>
      <c r="F76" s="24" t="s">
        <v>128</v>
      </c>
      <c r="G76" s="11" t="str">
        <f t="shared" si="16"/>
        <v>48307.397</v>
      </c>
      <c r="H76" s="12">
        <f t="shared" si="17"/>
        <v>3777</v>
      </c>
      <c r="I76" s="57" t="s">
        <v>395</v>
      </c>
      <c r="J76" s="58" t="s">
        <v>396</v>
      </c>
      <c r="K76" s="57">
        <v>3777</v>
      </c>
      <c r="L76" s="57" t="s">
        <v>143</v>
      </c>
      <c r="M76" s="58" t="s">
        <v>144</v>
      </c>
      <c r="N76" s="58"/>
      <c r="O76" s="59" t="s">
        <v>175</v>
      </c>
      <c r="P76" s="59" t="s">
        <v>397</v>
      </c>
    </row>
    <row r="77" spans="1:16" ht="12.75" customHeight="1" thickBot="1" x14ac:dyDescent="0.25">
      <c r="A77" s="12" t="str">
        <f t="shared" si="12"/>
        <v> BBS 97 </v>
      </c>
      <c r="B77" s="24" t="str">
        <f t="shared" si="13"/>
        <v>I</v>
      </c>
      <c r="C77" s="12">
        <f t="shared" si="14"/>
        <v>48330.349000000002</v>
      </c>
      <c r="D77" s="11" t="str">
        <f t="shared" si="15"/>
        <v>vis</v>
      </c>
      <c r="E77" s="56">
        <f>VLOOKUP(C77,Active!C$21:E$967,3,FALSE)</f>
        <v>3792.9975721051346</v>
      </c>
      <c r="F77" s="24" t="s">
        <v>128</v>
      </c>
      <c r="G77" s="11" t="str">
        <f t="shared" si="16"/>
        <v>48330.349</v>
      </c>
      <c r="H77" s="12">
        <f t="shared" si="17"/>
        <v>3793</v>
      </c>
      <c r="I77" s="57" t="s">
        <v>398</v>
      </c>
      <c r="J77" s="58" t="s">
        <v>399</v>
      </c>
      <c r="K77" s="57">
        <v>3793</v>
      </c>
      <c r="L77" s="57" t="s">
        <v>130</v>
      </c>
      <c r="M77" s="58" t="s">
        <v>144</v>
      </c>
      <c r="N77" s="58"/>
      <c r="O77" s="59" t="s">
        <v>287</v>
      </c>
      <c r="P77" s="59" t="s">
        <v>397</v>
      </c>
    </row>
    <row r="78" spans="1:16" ht="12.75" customHeight="1" thickBot="1" x14ac:dyDescent="0.25">
      <c r="A78" s="12" t="str">
        <f t="shared" si="12"/>
        <v> AOEB 2 </v>
      </c>
      <c r="B78" s="24" t="str">
        <f t="shared" si="13"/>
        <v>I</v>
      </c>
      <c r="C78" s="12">
        <f t="shared" si="14"/>
        <v>48331.775000000001</v>
      </c>
      <c r="D78" s="11" t="str">
        <f t="shared" si="15"/>
        <v>vis</v>
      </c>
      <c r="E78" s="56">
        <f>VLOOKUP(C78,Active!C$21:E$967,3,FALSE)</f>
        <v>3793.9913086381225</v>
      </c>
      <c r="F78" s="24" t="s">
        <v>128</v>
      </c>
      <c r="G78" s="11" t="str">
        <f t="shared" si="16"/>
        <v>48331.775</v>
      </c>
      <c r="H78" s="12">
        <f t="shared" si="17"/>
        <v>3794</v>
      </c>
      <c r="I78" s="57" t="s">
        <v>400</v>
      </c>
      <c r="J78" s="58" t="s">
        <v>401</v>
      </c>
      <c r="K78" s="57">
        <v>3794</v>
      </c>
      <c r="L78" s="57" t="s">
        <v>352</v>
      </c>
      <c r="M78" s="58" t="s">
        <v>144</v>
      </c>
      <c r="N78" s="58"/>
      <c r="O78" s="59" t="s">
        <v>163</v>
      </c>
      <c r="P78" s="59" t="s">
        <v>196</v>
      </c>
    </row>
    <row r="79" spans="1:16" ht="12.75" customHeight="1" thickBot="1" x14ac:dyDescent="0.25">
      <c r="A79" s="12" t="str">
        <f t="shared" si="12"/>
        <v> BBS 100 </v>
      </c>
      <c r="B79" s="24" t="str">
        <f t="shared" si="13"/>
        <v>I</v>
      </c>
      <c r="C79" s="12">
        <f t="shared" si="14"/>
        <v>48624.491999999998</v>
      </c>
      <c r="D79" s="11" t="str">
        <f t="shared" si="15"/>
        <v>vis</v>
      </c>
      <c r="E79" s="56">
        <f>VLOOKUP(C79,Active!C$21:E$967,3,FALSE)</f>
        <v>3997.9769865671346</v>
      </c>
      <c r="F79" s="24" t="s">
        <v>128</v>
      </c>
      <c r="G79" s="11" t="str">
        <f t="shared" si="16"/>
        <v>48624.492</v>
      </c>
      <c r="H79" s="12">
        <f t="shared" si="17"/>
        <v>3998</v>
      </c>
      <c r="I79" s="57" t="s">
        <v>402</v>
      </c>
      <c r="J79" s="58" t="s">
        <v>403</v>
      </c>
      <c r="K79" s="57">
        <v>3998</v>
      </c>
      <c r="L79" s="57" t="s">
        <v>404</v>
      </c>
      <c r="M79" s="58" t="s">
        <v>144</v>
      </c>
      <c r="N79" s="58"/>
      <c r="O79" s="59" t="s">
        <v>405</v>
      </c>
      <c r="P79" s="59" t="s">
        <v>406</v>
      </c>
    </row>
    <row r="80" spans="1:16" ht="12.75" customHeight="1" thickBot="1" x14ac:dyDescent="0.25">
      <c r="A80" s="12" t="str">
        <f t="shared" si="12"/>
        <v> AOEB 2 </v>
      </c>
      <c r="B80" s="24" t="str">
        <f t="shared" si="13"/>
        <v>I</v>
      </c>
      <c r="C80" s="12">
        <f t="shared" si="14"/>
        <v>48661.817999999999</v>
      </c>
      <c r="D80" s="11" t="str">
        <f t="shared" si="15"/>
        <v>vis</v>
      </c>
      <c r="E80" s="56">
        <f>VLOOKUP(C80,Active!C$21:E$967,3,FALSE)</f>
        <v>4023.9883539095799</v>
      </c>
      <c r="F80" s="24" t="s">
        <v>128</v>
      </c>
      <c r="G80" s="11" t="str">
        <f t="shared" si="16"/>
        <v>48661.818</v>
      </c>
      <c r="H80" s="12">
        <f t="shared" si="17"/>
        <v>4024</v>
      </c>
      <c r="I80" s="57" t="s">
        <v>407</v>
      </c>
      <c r="J80" s="58" t="s">
        <v>408</v>
      </c>
      <c r="K80" s="57">
        <v>4024</v>
      </c>
      <c r="L80" s="57" t="s">
        <v>391</v>
      </c>
      <c r="M80" s="58" t="s">
        <v>144</v>
      </c>
      <c r="N80" s="58"/>
      <c r="O80" s="59" t="s">
        <v>163</v>
      </c>
      <c r="P80" s="59" t="s">
        <v>196</v>
      </c>
    </row>
    <row r="81" spans="1:16" ht="12.75" customHeight="1" thickBot="1" x14ac:dyDescent="0.25">
      <c r="A81" s="12" t="str">
        <f t="shared" si="12"/>
        <v> AOEB 2 </v>
      </c>
      <c r="B81" s="24" t="str">
        <f t="shared" si="13"/>
        <v>I</v>
      </c>
      <c r="C81" s="12">
        <f t="shared" si="14"/>
        <v>48694.819000000003</v>
      </c>
      <c r="D81" s="11" t="str">
        <f t="shared" si="15"/>
        <v>vis</v>
      </c>
      <c r="E81" s="56">
        <f>VLOOKUP(C81,Active!C$21:E$967,3,FALSE)</f>
        <v>4046.9857587659299</v>
      </c>
      <c r="F81" s="24" t="s">
        <v>128</v>
      </c>
      <c r="G81" s="11" t="str">
        <f t="shared" si="16"/>
        <v>48694.819</v>
      </c>
      <c r="H81" s="12">
        <f t="shared" si="17"/>
        <v>4047</v>
      </c>
      <c r="I81" s="57" t="s">
        <v>409</v>
      </c>
      <c r="J81" s="58" t="s">
        <v>410</v>
      </c>
      <c r="K81" s="57">
        <v>4047</v>
      </c>
      <c r="L81" s="57" t="s">
        <v>375</v>
      </c>
      <c r="M81" s="58" t="s">
        <v>144</v>
      </c>
      <c r="N81" s="58"/>
      <c r="O81" s="59" t="s">
        <v>353</v>
      </c>
      <c r="P81" s="59" t="s">
        <v>196</v>
      </c>
    </row>
    <row r="82" spans="1:16" ht="12.75" customHeight="1" thickBot="1" x14ac:dyDescent="0.25">
      <c r="A82" s="12" t="str">
        <f t="shared" si="12"/>
        <v> AOEB 2 </v>
      </c>
      <c r="B82" s="24" t="str">
        <f t="shared" si="13"/>
        <v>I</v>
      </c>
      <c r="C82" s="12">
        <f t="shared" si="14"/>
        <v>48717.777999999998</v>
      </c>
      <c r="D82" s="11" t="str">
        <f t="shared" si="15"/>
        <v>vis</v>
      </c>
      <c r="E82" s="56">
        <f>VLOOKUP(C82,Active!C$21:E$967,3,FALSE)</f>
        <v>4062.985195695016</v>
      </c>
      <c r="F82" s="24" t="s">
        <v>128</v>
      </c>
      <c r="G82" s="11" t="str">
        <f t="shared" si="16"/>
        <v>48717.778</v>
      </c>
      <c r="H82" s="12">
        <f t="shared" si="17"/>
        <v>4063</v>
      </c>
      <c r="I82" s="57" t="s">
        <v>411</v>
      </c>
      <c r="J82" s="58" t="s">
        <v>412</v>
      </c>
      <c r="K82" s="57">
        <v>4063</v>
      </c>
      <c r="L82" s="57" t="s">
        <v>387</v>
      </c>
      <c r="M82" s="58" t="s">
        <v>144</v>
      </c>
      <c r="N82" s="58"/>
      <c r="O82" s="59" t="s">
        <v>163</v>
      </c>
      <c r="P82" s="59" t="s">
        <v>196</v>
      </c>
    </row>
    <row r="83" spans="1:16" ht="12.75" customHeight="1" thickBot="1" x14ac:dyDescent="0.25">
      <c r="A83" s="12" t="str">
        <f t="shared" si="12"/>
        <v> BBS 103 </v>
      </c>
      <c r="B83" s="24" t="str">
        <f t="shared" si="13"/>
        <v>I</v>
      </c>
      <c r="C83" s="12">
        <f t="shared" si="14"/>
        <v>48977.510999999999</v>
      </c>
      <c r="D83" s="11" t="str">
        <f t="shared" si="15"/>
        <v>vis</v>
      </c>
      <c r="E83" s="56">
        <f>VLOOKUP(C83,Active!C$21:E$967,3,FALSE)</f>
        <v>4243.9853155566452</v>
      </c>
      <c r="F83" s="24" t="s">
        <v>128</v>
      </c>
      <c r="G83" s="11" t="str">
        <f t="shared" si="16"/>
        <v>48977.511</v>
      </c>
      <c r="H83" s="12">
        <f t="shared" si="17"/>
        <v>4244</v>
      </c>
      <c r="I83" s="57" t="s">
        <v>413</v>
      </c>
      <c r="J83" s="58" t="s">
        <v>414</v>
      </c>
      <c r="K83" s="57">
        <v>4244</v>
      </c>
      <c r="L83" s="57" t="s">
        <v>387</v>
      </c>
      <c r="M83" s="58" t="s">
        <v>144</v>
      </c>
      <c r="N83" s="58"/>
      <c r="O83" s="59" t="s">
        <v>175</v>
      </c>
      <c r="P83" s="59" t="s">
        <v>415</v>
      </c>
    </row>
    <row r="84" spans="1:16" ht="12.75" customHeight="1" thickBot="1" x14ac:dyDescent="0.25">
      <c r="A84" s="12" t="str">
        <f t="shared" si="12"/>
        <v> AOEB 2 </v>
      </c>
      <c r="B84" s="24" t="str">
        <f t="shared" si="13"/>
        <v>I</v>
      </c>
      <c r="C84" s="12">
        <f t="shared" si="14"/>
        <v>49007.64</v>
      </c>
      <c r="D84" s="11" t="str">
        <f t="shared" si="15"/>
        <v>vis</v>
      </c>
      <c r="E84" s="56">
        <f>VLOOKUP(C84,Active!C$21:E$967,3,FALSE)</f>
        <v>4264.9813099482371</v>
      </c>
      <c r="F84" s="24" t="s">
        <v>128</v>
      </c>
      <c r="G84" s="11" t="str">
        <f t="shared" si="16"/>
        <v>49007.640</v>
      </c>
      <c r="H84" s="12">
        <f t="shared" si="17"/>
        <v>4265</v>
      </c>
      <c r="I84" s="57" t="s">
        <v>416</v>
      </c>
      <c r="J84" s="58" t="s">
        <v>417</v>
      </c>
      <c r="K84" s="57">
        <v>4265</v>
      </c>
      <c r="L84" s="57" t="s">
        <v>418</v>
      </c>
      <c r="M84" s="58" t="s">
        <v>144</v>
      </c>
      <c r="N84" s="58"/>
      <c r="O84" s="59" t="s">
        <v>163</v>
      </c>
      <c r="P84" s="59" t="s">
        <v>196</v>
      </c>
    </row>
    <row r="85" spans="1:16" ht="12.75" customHeight="1" thickBot="1" x14ac:dyDescent="0.25">
      <c r="A85" s="12" t="str">
        <f t="shared" si="12"/>
        <v> AOEB 2 </v>
      </c>
      <c r="B85" s="24" t="str">
        <f t="shared" si="13"/>
        <v>I</v>
      </c>
      <c r="C85" s="12">
        <f t="shared" si="14"/>
        <v>49311.851999999999</v>
      </c>
      <c r="D85" s="11" t="str">
        <f t="shared" si="15"/>
        <v>vis</v>
      </c>
      <c r="E85" s="56">
        <f>VLOOKUP(C85,Active!C$21:E$967,3,FALSE)</f>
        <v>4476.977507825849</v>
      </c>
      <c r="F85" s="24" t="s">
        <v>128</v>
      </c>
      <c r="G85" s="11" t="str">
        <f t="shared" si="16"/>
        <v>49311.852</v>
      </c>
      <c r="H85" s="12">
        <f t="shared" si="17"/>
        <v>4477</v>
      </c>
      <c r="I85" s="57" t="s">
        <v>425</v>
      </c>
      <c r="J85" s="58" t="s">
        <v>426</v>
      </c>
      <c r="K85" s="57">
        <v>4477</v>
      </c>
      <c r="L85" s="57" t="s">
        <v>427</v>
      </c>
      <c r="M85" s="58" t="s">
        <v>144</v>
      </c>
      <c r="N85" s="58"/>
      <c r="O85" s="59" t="s">
        <v>163</v>
      </c>
      <c r="P85" s="59" t="s">
        <v>196</v>
      </c>
    </row>
    <row r="86" spans="1:16" ht="12.75" customHeight="1" thickBot="1" x14ac:dyDescent="0.25">
      <c r="A86" s="12" t="str">
        <f t="shared" si="12"/>
        <v> BBS 108 </v>
      </c>
      <c r="B86" s="24" t="str">
        <f t="shared" si="13"/>
        <v>I</v>
      </c>
      <c r="C86" s="12">
        <f t="shared" si="14"/>
        <v>49749.544999999998</v>
      </c>
      <c r="D86" s="11" t="str">
        <f t="shared" si="15"/>
        <v>vis</v>
      </c>
      <c r="E86" s="56">
        <f>VLOOKUP(C86,Active!C$21:E$967,3,FALSE)</f>
        <v>4781.9926020287276</v>
      </c>
      <c r="F86" s="24" t="s">
        <v>128</v>
      </c>
      <c r="G86" s="11" t="str">
        <f t="shared" si="16"/>
        <v>49749.545</v>
      </c>
      <c r="H86" s="12">
        <f t="shared" si="17"/>
        <v>4782</v>
      </c>
      <c r="I86" s="57" t="s">
        <v>428</v>
      </c>
      <c r="J86" s="58" t="s">
        <v>429</v>
      </c>
      <c r="K86" s="57">
        <v>4782</v>
      </c>
      <c r="L86" s="57" t="s">
        <v>227</v>
      </c>
      <c r="M86" s="58" t="s">
        <v>144</v>
      </c>
      <c r="N86" s="58"/>
      <c r="O86" s="59" t="s">
        <v>175</v>
      </c>
      <c r="P86" s="59" t="s">
        <v>430</v>
      </c>
    </row>
    <row r="87" spans="1:16" ht="12.75" customHeight="1" thickBot="1" x14ac:dyDescent="0.25">
      <c r="A87" s="12" t="str">
        <f t="shared" si="12"/>
        <v> BBS 108 </v>
      </c>
      <c r="B87" s="24" t="str">
        <f t="shared" si="13"/>
        <v>I</v>
      </c>
      <c r="C87" s="12">
        <f t="shared" si="14"/>
        <v>49788.298999999999</v>
      </c>
      <c r="D87" s="11" t="str">
        <f t="shared" si="15"/>
        <v>vis</v>
      </c>
      <c r="E87" s="56">
        <f>VLOOKUP(C87,Active!C$21:E$967,3,FALSE)</f>
        <v>4808.9990996440392</v>
      </c>
      <c r="F87" s="24" t="s">
        <v>128</v>
      </c>
      <c r="G87" s="11" t="str">
        <f t="shared" si="16"/>
        <v>49788.299</v>
      </c>
      <c r="H87" s="12">
        <f t="shared" si="17"/>
        <v>4809</v>
      </c>
      <c r="I87" s="57" t="s">
        <v>431</v>
      </c>
      <c r="J87" s="58" t="s">
        <v>432</v>
      </c>
      <c r="K87" s="57">
        <v>4809</v>
      </c>
      <c r="L87" s="57" t="s">
        <v>321</v>
      </c>
      <c r="M87" s="58" t="s">
        <v>144</v>
      </c>
      <c r="N87" s="58"/>
      <c r="O87" s="59" t="s">
        <v>287</v>
      </c>
      <c r="P87" s="59" t="s">
        <v>430</v>
      </c>
    </row>
    <row r="88" spans="1:16" ht="12.75" customHeight="1" thickBot="1" x14ac:dyDescent="0.25">
      <c r="A88" s="12" t="str">
        <f t="shared" si="12"/>
        <v> BBS 109 </v>
      </c>
      <c r="B88" s="24" t="str">
        <f t="shared" si="13"/>
        <v>I</v>
      </c>
      <c r="C88" s="12">
        <f t="shared" si="14"/>
        <v>49841.364000000001</v>
      </c>
      <c r="D88" s="11" t="str">
        <f t="shared" si="15"/>
        <v>vis</v>
      </c>
      <c r="E88" s="56">
        <f>VLOOKUP(C88,Active!C$21:E$967,3,FALSE)</f>
        <v>4845.9785029561244</v>
      </c>
      <c r="F88" s="24" t="s">
        <v>128</v>
      </c>
      <c r="G88" s="11" t="str">
        <f t="shared" si="16"/>
        <v>49841.364</v>
      </c>
      <c r="H88" s="12">
        <f t="shared" si="17"/>
        <v>4846</v>
      </c>
      <c r="I88" s="57" t="s">
        <v>433</v>
      </c>
      <c r="J88" s="58" t="s">
        <v>434</v>
      </c>
      <c r="K88" s="57">
        <v>4846</v>
      </c>
      <c r="L88" s="57" t="s">
        <v>435</v>
      </c>
      <c r="M88" s="58" t="s">
        <v>144</v>
      </c>
      <c r="N88" s="58"/>
      <c r="O88" s="59" t="s">
        <v>287</v>
      </c>
      <c r="P88" s="59" t="s">
        <v>436</v>
      </c>
    </row>
    <row r="89" spans="1:16" ht="12.75" customHeight="1" thickBot="1" x14ac:dyDescent="0.25">
      <c r="A89" s="12" t="str">
        <f t="shared" si="12"/>
        <v> BBS 109 </v>
      </c>
      <c r="B89" s="24" t="str">
        <f t="shared" si="13"/>
        <v>I</v>
      </c>
      <c r="C89" s="12">
        <f t="shared" si="14"/>
        <v>49841.366000000002</v>
      </c>
      <c r="D89" s="11" t="str">
        <f t="shared" si="15"/>
        <v>vis</v>
      </c>
      <c r="E89" s="56">
        <f>VLOOKUP(C89,Active!C$21:E$967,3,FALSE)</f>
        <v>4845.9798966960025</v>
      </c>
      <c r="F89" s="24" t="s">
        <v>128</v>
      </c>
      <c r="G89" s="11" t="str">
        <f t="shared" si="16"/>
        <v>49841.366</v>
      </c>
      <c r="H89" s="12">
        <f t="shared" si="17"/>
        <v>4846</v>
      </c>
      <c r="I89" s="57" t="s">
        <v>437</v>
      </c>
      <c r="J89" s="58" t="s">
        <v>438</v>
      </c>
      <c r="K89" s="57">
        <v>4846</v>
      </c>
      <c r="L89" s="57" t="s">
        <v>439</v>
      </c>
      <c r="M89" s="58" t="s">
        <v>144</v>
      </c>
      <c r="N89" s="58"/>
      <c r="O89" s="59" t="s">
        <v>405</v>
      </c>
      <c r="P89" s="59" t="s">
        <v>436</v>
      </c>
    </row>
    <row r="90" spans="1:16" ht="12.75" customHeight="1" thickBot="1" x14ac:dyDescent="0.25">
      <c r="A90" s="12" t="str">
        <f t="shared" si="12"/>
        <v> BBS 111 </v>
      </c>
      <c r="B90" s="24" t="str">
        <f t="shared" si="13"/>
        <v>I</v>
      </c>
      <c r="C90" s="12">
        <f t="shared" si="14"/>
        <v>50079.582999999999</v>
      </c>
      <c r="D90" s="11" t="str">
        <f t="shared" si="15"/>
        <v>vis</v>
      </c>
      <c r="E90" s="56">
        <f>VLOOKUP(C90,Active!C$21:E$967,3,FALSE)</f>
        <v>5011.9861629504912</v>
      </c>
      <c r="F90" s="24" t="s">
        <v>128</v>
      </c>
      <c r="G90" s="11" t="str">
        <f t="shared" si="16"/>
        <v>50079.583</v>
      </c>
      <c r="H90" s="12">
        <f t="shared" si="17"/>
        <v>5012</v>
      </c>
      <c r="I90" s="57" t="s">
        <v>440</v>
      </c>
      <c r="J90" s="58" t="s">
        <v>441</v>
      </c>
      <c r="K90" s="57">
        <v>5012</v>
      </c>
      <c r="L90" s="57" t="s">
        <v>375</v>
      </c>
      <c r="M90" s="58" t="s">
        <v>144</v>
      </c>
      <c r="N90" s="58"/>
      <c r="O90" s="59" t="s">
        <v>175</v>
      </c>
      <c r="P90" s="59" t="s">
        <v>442</v>
      </c>
    </row>
    <row r="91" spans="1:16" ht="12.75" customHeight="1" thickBot="1" x14ac:dyDescent="0.25">
      <c r="A91" s="12" t="str">
        <f t="shared" si="12"/>
        <v> BBS 111 </v>
      </c>
      <c r="B91" s="24" t="str">
        <f t="shared" si="13"/>
        <v>I</v>
      </c>
      <c r="C91" s="12">
        <f t="shared" si="14"/>
        <v>50151.337</v>
      </c>
      <c r="D91" s="11" t="str">
        <f t="shared" si="15"/>
        <v>vis</v>
      </c>
      <c r="E91" s="56">
        <f>VLOOKUP(C91,Active!C$21:E$967,3,FALSE)</f>
        <v>5061.9893685522111</v>
      </c>
      <c r="F91" s="24" t="s">
        <v>128</v>
      </c>
      <c r="G91" s="11" t="str">
        <f t="shared" si="16"/>
        <v>50151.337</v>
      </c>
      <c r="H91" s="12">
        <f t="shared" si="17"/>
        <v>5062</v>
      </c>
      <c r="I91" s="57" t="s">
        <v>443</v>
      </c>
      <c r="J91" s="58" t="s">
        <v>444</v>
      </c>
      <c r="K91" s="57">
        <v>5062</v>
      </c>
      <c r="L91" s="57" t="s">
        <v>445</v>
      </c>
      <c r="M91" s="58" t="s">
        <v>144</v>
      </c>
      <c r="N91" s="58"/>
      <c r="O91" s="59" t="s">
        <v>287</v>
      </c>
      <c r="P91" s="59" t="s">
        <v>442</v>
      </c>
    </row>
    <row r="92" spans="1:16" ht="12.75" customHeight="1" thickBot="1" x14ac:dyDescent="0.25">
      <c r="A92" s="12" t="str">
        <f t="shared" si="12"/>
        <v> BBS 112 </v>
      </c>
      <c r="B92" s="24" t="str">
        <f t="shared" si="13"/>
        <v>I</v>
      </c>
      <c r="C92" s="12">
        <f t="shared" si="14"/>
        <v>50194.371599999999</v>
      </c>
      <c r="D92" s="11" t="str">
        <f t="shared" si="15"/>
        <v>vis</v>
      </c>
      <c r="E92" s="56">
        <f>VLOOKUP(C92,Active!C$21:E$967,3,FALSE)</f>
        <v>5091.9788876283283</v>
      </c>
      <c r="F92" s="24" t="s">
        <v>128</v>
      </c>
      <c r="G92" s="11" t="str">
        <f t="shared" si="16"/>
        <v>50194.3716</v>
      </c>
      <c r="H92" s="12">
        <f t="shared" si="17"/>
        <v>5092</v>
      </c>
      <c r="I92" s="57" t="s">
        <v>453</v>
      </c>
      <c r="J92" s="58" t="s">
        <v>454</v>
      </c>
      <c r="K92" s="57">
        <v>5092</v>
      </c>
      <c r="L92" s="57" t="s">
        <v>455</v>
      </c>
      <c r="M92" s="58" t="s">
        <v>422</v>
      </c>
      <c r="N92" s="58" t="s">
        <v>423</v>
      </c>
      <c r="O92" s="59" t="s">
        <v>145</v>
      </c>
      <c r="P92" s="59" t="s">
        <v>456</v>
      </c>
    </row>
    <row r="93" spans="1:16" ht="12.75" customHeight="1" thickBot="1" x14ac:dyDescent="0.25">
      <c r="A93" s="12" t="str">
        <f t="shared" si="12"/>
        <v> BBS 112 </v>
      </c>
      <c r="B93" s="24" t="str">
        <f t="shared" si="13"/>
        <v>I</v>
      </c>
      <c r="C93" s="12">
        <f t="shared" si="14"/>
        <v>50194.377</v>
      </c>
      <c r="D93" s="11" t="str">
        <f t="shared" si="15"/>
        <v>vis</v>
      </c>
      <c r="E93" s="56">
        <f>VLOOKUP(C93,Active!C$21:E$967,3,FALSE)</f>
        <v>5091.9826507260004</v>
      </c>
      <c r="F93" s="24" t="s">
        <v>128</v>
      </c>
      <c r="G93" s="11" t="str">
        <f t="shared" si="16"/>
        <v>50194.377</v>
      </c>
      <c r="H93" s="12">
        <f t="shared" si="17"/>
        <v>5092</v>
      </c>
      <c r="I93" s="57" t="s">
        <v>457</v>
      </c>
      <c r="J93" s="58" t="s">
        <v>458</v>
      </c>
      <c r="K93" s="57">
        <v>5092</v>
      </c>
      <c r="L93" s="57" t="s">
        <v>459</v>
      </c>
      <c r="M93" s="58" t="s">
        <v>144</v>
      </c>
      <c r="N93" s="58"/>
      <c r="O93" s="59" t="s">
        <v>175</v>
      </c>
      <c r="P93" s="59" t="s">
        <v>456</v>
      </c>
    </row>
    <row r="94" spans="1:16" ht="12.75" customHeight="1" thickBot="1" x14ac:dyDescent="0.25">
      <c r="A94" s="12" t="str">
        <f t="shared" si="12"/>
        <v> BBS 114 </v>
      </c>
      <c r="B94" s="24" t="str">
        <f t="shared" si="13"/>
        <v>I</v>
      </c>
      <c r="C94" s="12">
        <f t="shared" si="14"/>
        <v>50514.379000000001</v>
      </c>
      <c r="D94" s="11" t="str">
        <f t="shared" si="15"/>
        <v>vis</v>
      </c>
      <c r="E94" s="56">
        <f>VLOOKUP(C94,Active!C$21:E$967,3,FALSE)</f>
        <v>5314.9824249401399</v>
      </c>
      <c r="F94" s="24" t="s">
        <v>128</v>
      </c>
      <c r="G94" s="11" t="str">
        <f t="shared" si="16"/>
        <v>50514.379</v>
      </c>
      <c r="H94" s="12">
        <f t="shared" si="17"/>
        <v>5315</v>
      </c>
      <c r="I94" s="57" t="s">
        <v>460</v>
      </c>
      <c r="J94" s="58" t="s">
        <v>461</v>
      </c>
      <c r="K94" s="57">
        <v>5315</v>
      </c>
      <c r="L94" s="57" t="s">
        <v>459</v>
      </c>
      <c r="M94" s="58" t="s">
        <v>144</v>
      </c>
      <c r="N94" s="58"/>
      <c r="O94" s="59" t="s">
        <v>287</v>
      </c>
      <c r="P94" s="59" t="s">
        <v>462</v>
      </c>
    </row>
    <row r="95" spans="1:16" ht="12.75" customHeight="1" thickBot="1" x14ac:dyDescent="0.25">
      <c r="A95" s="12" t="str">
        <f t="shared" si="12"/>
        <v> BBS 115 </v>
      </c>
      <c r="B95" s="24" t="str">
        <f t="shared" si="13"/>
        <v>I</v>
      </c>
      <c r="C95" s="12">
        <f t="shared" si="14"/>
        <v>50557.417999999998</v>
      </c>
      <c r="D95" s="11" t="str">
        <f t="shared" si="15"/>
        <v>vis</v>
      </c>
      <c r="E95" s="56">
        <f>VLOOKUP(C95,Active!C$21:E$967,3,FALSE)</f>
        <v>5344.9750102439875</v>
      </c>
      <c r="F95" s="24" t="s">
        <v>128</v>
      </c>
      <c r="G95" s="11" t="str">
        <f t="shared" si="16"/>
        <v>50557.418</v>
      </c>
      <c r="H95" s="12">
        <f t="shared" si="17"/>
        <v>5345</v>
      </c>
      <c r="I95" s="57" t="s">
        <v>463</v>
      </c>
      <c r="J95" s="58" t="s">
        <v>464</v>
      </c>
      <c r="K95" s="57">
        <v>5345</v>
      </c>
      <c r="L95" s="57" t="s">
        <v>465</v>
      </c>
      <c r="M95" s="58" t="s">
        <v>144</v>
      </c>
      <c r="N95" s="58"/>
      <c r="O95" s="59" t="s">
        <v>287</v>
      </c>
      <c r="P95" s="59" t="s">
        <v>466</v>
      </c>
    </row>
    <row r="96" spans="1:16" ht="12.75" customHeight="1" thickBot="1" x14ac:dyDescent="0.25">
      <c r="A96" s="12" t="str">
        <f t="shared" si="12"/>
        <v> BBS 117 </v>
      </c>
      <c r="B96" s="24" t="str">
        <f t="shared" si="13"/>
        <v>I</v>
      </c>
      <c r="C96" s="12">
        <f t="shared" si="14"/>
        <v>50897.516000000003</v>
      </c>
      <c r="D96" s="11" t="str">
        <f t="shared" si="15"/>
        <v>vis</v>
      </c>
      <c r="E96" s="56">
        <f>VLOOKUP(C96,Active!C$21:E$967,3,FALSE)</f>
        <v>5581.9790827519146</v>
      </c>
      <c r="F96" s="24" t="s">
        <v>128</v>
      </c>
      <c r="G96" s="11" t="str">
        <f t="shared" si="16"/>
        <v>50897.516</v>
      </c>
      <c r="H96" s="12">
        <f t="shared" si="17"/>
        <v>5582</v>
      </c>
      <c r="I96" s="57" t="s">
        <v>467</v>
      </c>
      <c r="J96" s="58" t="s">
        <v>468</v>
      </c>
      <c r="K96" s="57">
        <v>5582</v>
      </c>
      <c r="L96" s="57" t="s">
        <v>469</v>
      </c>
      <c r="M96" s="58" t="s">
        <v>144</v>
      </c>
      <c r="N96" s="58"/>
      <c r="O96" s="59" t="s">
        <v>175</v>
      </c>
      <c r="P96" s="59" t="s">
        <v>470</v>
      </c>
    </row>
    <row r="97" spans="1:16" ht="12.75" customHeight="1" thickBot="1" x14ac:dyDescent="0.25">
      <c r="A97" s="12" t="str">
        <f t="shared" si="12"/>
        <v> BBS 117 </v>
      </c>
      <c r="B97" s="24" t="str">
        <f t="shared" si="13"/>
        <v>I</v>
      </c>
      <c r="C97" s="12">
        <f t="shared" si="14"/>
        <v>50900.39</v>
      </c>
      <c r="D97" s="11" t="str">
        <f t="shared" si="15"/>
        <v>vis</v>
      </c>
      <c r="E97" s="56">
        <f>VLOOKUP(C97,Active!C$21:E$967,3,FALSE)</f>
        <v>5583.9818869565461</v>
      </c>
      <c r="F97" s="24" t="s">
        <v>128</v>
      </c>
      <c r="G97" s="11" t="str">
        <f t="shared" si="16"/>
        <v>50900.390</v>
      </c>
      <c r="H97" s="12">
        <f t="shared" si="17"/>
        <v>5584</v>
      </c>
      <c r="I97" s="57" t="s">
        <v>471</v>
      </c>
      <c r="J97" s="58" t="s">
        <v>472</v>
      </c>
      <c r="K97" s="57">
        <v>5584</v>
      </c>
      <c r="L97" s="57" t="s">
        <v>473</v>
      </c>
      <c r="M97" s="58" t="s">
        <v>144</v>
      </c>
      <c r="N97" s="58"/>
      <c r="O97" s="59" t="s">
        <v>287</v>
      </c>
      <c r="P97" s="59" t="s">
        <v>470</v>
      </c>
    </row>
    <row r="98" spans="1:16" ht="12.75" customHeight="1" thickBot="1" x14ac:dyDescent="0.25">
      <c r="A98" s="12" t="str">
        <f t="shared" si="12"/>
        <v>BAVM 152 </v>
      </c>
      <c r="B98" s="24" t="str">
        <f t="shared" si="13"/>
        <v>I</v>
      </c>
      <c r="C98" s="12">
        <f t="shared" si="14"/>
        <v>51956.534099999997</v>
      </c>
      <c r="D98" s="11" t="str">
        <f t="shared" si="15"/>
        <v>vis</v>
      </c>
      <c r="E98" s="56">
        <f>VLOOKUP(C98,Active!C$21:E$967,3,FALSE)</f>
        <v>6319.9769614798161</v>
      </c>
      <c r="F98" s="24" t="s">
        <v>128</v>
      </c>
      <c r="G98" s="11" t="str">
        <f t="shared" si="16"/>
        <v>51956.5341</v>
      </c>
      <c r="H98" s="12">
        <f t="shared" si="17"/>
        <v>6320</v>
      </c>
      <c r="I98" s="57" t="s">
        <v>478</v>
      </c>
      <c r="J98" s="58" t="s">
        <v>479</v>
      </c>
      <c r="K98" s="57">
        <v>6320</v>
      </c>
      <c r="L98" s="57" t="s">
        <v>480</v>
      </c>
      <c r="M98" s="58" t="s">
        <v>422</v>
      </c>
      <c r="N98" s="58" t="s">
        <v>481</v>
      </c>
      <c r="O98" s="59" t="s">
        <v>482</v>
      </c>
      <c r="P98" s="60" t="s">
        <v>483</v>
      </c>
    </row>
    <row r="99" spans="1:16" ht="12.75" customHeight="1" thickBot="1" x14ac:dyDescent="0.25">
      <c r="A99" s="12" t="str">
        <f t="shared" si="12"/>
        <v> BBS 129 </v>
      </c>
      <c r="B99" s="24" t="str">
        <f t="shared" si="13"/>
        <v>I</v>
      </c>
      <c r="C99" s="12">
        <f t="shared" si="14"/>
        <v>52655.368999999999</v>
      </c>
      <c r="D99" s="11" t="str">
        <f t="shared" si="15"/>
        <v>vis</v>
      </c>
      <c r="E99" s="56">
        <f>VLOOKUP(C99,Active!C$21:E$967,3,FALSE)</f>
        <v>6806.9739956013573</v>
      </c>
      <c r="F99" s="24" t="s">
        <v>128</v>
      </c>
      <c r="G99" s="11" t="str">
        <f t="shared" si="16"/>
        <v>52655.369</v>
      </c>
      <c r="H99" s="12">
        <f t="shared" si="17"/>
        <v>6807</v>
      </c>
      <c r="I99" s="57" t="s">
        <v>497</v>
      </c>
      <c r="J99" s="58" t="s">
        <v>498</v>
      </c>
      <c r="K99" s="57">
        <v>6807</v>
      </c>
      <c r="L99" s="57" t="s">
        <v>499</v>
      </c>
      <c r="M99" s="58" t="s">
        <v>144</v>
      </c>
      <c r="N99" s="58"/>
      <c r="O99" s="59" t="s">
        <v>175</v>
      </c>
      <c r="P99" s="59" t="s">
        <v>500</v>
      </c>
    </row>
    <row r="100" spans="1:16" ht="12.75" customHeight="1" thickBot="1" x14ac:dyDescent="0.25">
      <c r="A100" s="12" t="str">
        <f t="shared" si="12"/>
        <v>BAVM 172 </v>
      </c>
      <c r="B100" s="24" t="str">
        <f t="shared" si="13"/>
        <v>I</v>
      </c>
      <c r="C100" s="12">
        <f t="shared" si="14"/>
        <v>52695.545899999997</v>
      </c>
      <c r="D100" s="11" t="str">
        <f t="shared" si="15"/>
        <v>vis</v>
      </c>
      <c r="E100" s="56">
        <f>VLOOKUP(C100,Active!C$21:E$967,3,FALSE)</f>
        <v>6834.9720694528442</v>
      </c>
      <c r="F100" s="24" t="s">
        <v>128</v>
      </c>
      <c r="G100" s="11" t="str">
        <f t="shared" si="16"/>
        <v>52695.5459</v>
      </c>
      <c r="H100" s="12">
        <f t="shared" si="17"/>
        <v>6835</v>
      </c>
      <c r="I100" s="57" t="s">
        <v>505</v>
      </c>
      <c r="J100" s="58" t="s">
        <v>506</v>
      </c>
      <c r="K100" s="57">
        <v>6835</v>
      </c>
      <c r="L100" s="57" t="s">
        <v>507</v>
      </c>
      <c r="M100" s="58" t="s">
        <v>422</v>
      </c>
      <c r="N100" s="58" t="s">
        <v>508</v>
      </c>
      <c r="O100" s="59" t="s">
        <v>482</v>
      </c>
      <c r="P100" s="60" t="s">
        <v>509</v>
      </c>
    </row>
    <row r="101" spans="1:16" ht="12.75" customHeight="1" thickBot="1" x14ac:dyDescent="0.25">
      <c r="A101" s="12" t="str">
        <f t="shared" si="12"/>
        <v>BAVM 172 </v>
      </c>
      <c r="B101" s="24" t="str">
        <f t="shared" si="13"/>
        <v>I</v>
      </c>
      <c r="C101" s="12">
        <f t="shared" si="14"/>
        <v>52744.334199999998</v>
      </c>
      <c r="D101" s="11" t="str">
        <f t="shared" si="15"/>
        <v>vis</v>
      </c>
      <c r="E101" s="56">
        <f>VLOOKUP(C101,Active!C$21:E$967,3,FALSE)</f>
        <v>6868.9711690968834</v>
      </c>
      <c r="F101" s="24" t="s">
        <v>128</v>
      </c>
      <c r="G101" s="11" t="str">
        <f t="shared" si="16"/>
        <v>52744.3342</v>
      </c>
      <c r="H101" s="12">
        <f t="shared" si="17"/>
        <v>6869</v>
      </c>
      <c r="I101" s="57" t="s">
        <v>510</v>
      </c>
      <c r="J101" s="58" t="s">
        <v>511</v>
      </c>
      <c r="K101" s="57" t="s">
        <v>512</v>
      </c>
      <c r="L101" s="57" t="s">
        <v>513</v>
      </c>
      <c r="M101" s="58" t="s">
        <v>422</v>
      </c>
      <c r="N101" s="58" t="s">
        <v>508</v>
      </c>
      <c r="O101" s="59" t="s">
        <v>482</v>
      </c>
      <c r="P101" s="60" t="s">
        <v>509</v>
      </c>
    </row>
    <row r="102" spans="1:16" ht="12.75" customHeight="1" thickBot="1" x14ac:dyDescent="0.25">
      <c r="A102" s="12" t="str">
        <f t="shared" si="12"/>
        <v> BBS 130 </v>
      </c>
      <c r="B102" s="24" t="str">
        <f t="shared" si="13"/>
        <v>I</v>
      </c>
      <c r="C102" s="12">
        <f t="shared" si="14"/>
        <v>53028.464999999997</v>
      </c>
      <c r="D102" s="11" t="str">
        <f t="shared" si="15"/>
        <v>vis</v>
      </c>
      <c r="E102" s="56">
        <f>VLOOKUP(C102,Active!C$21:E$967,3,FALSE)</f>
        <v>7066.973382355809</v>
      </c>
      <c r="F102" s="24" t="s">
        <v>128</v>
      </c>
      <c r="G102" s="11" t="str">
        <f t="shared" si="16"/>
        <v>53028.465</v>
      </c>
      <c r="H102" s="12">
        <f t="shared" si="17"/>
        <v>7067</v>
      </c>
      <c r="I102" s="57" t="s">
        <v>522</v>
      </c>
      <c r="J102" s="58" t="s">
        <v>523</v>
      </c>
      <c r="K102" s="57" t="s">
        <v>524</v>
      </c>
      <c r="L102" s="57" t="s">
        <v>525</v>
      </c>
      <c r="M102" s="58" t="s">
        <v>144</v>
      </c>
      <c r="N102" s="58"/>
      <c r="O102" s="59" t="s">
        <v>175</v>
      </c>
      <c r="P102" s="59" t="s">
        <v>526</v>
      </c>
    </row>
    <row r="103" spans="1:16" ht="12.75" customHeight="1" thickBot="1" x14ac:dyDescent="0.25">
      <c r="A103" s="12" t="str">
        <f t="shared" si="12"/>
        <v>OEJV 0003 </v>
      </c>
      <c r="B103" s="24" t="str">
        <f t="shared" si="13"/>
        <v>I</v>
      </c>
      <c r="C103" s="12">
        <f t="shared" si="14"/>
        <v>53407.29</v>
      </c>
      <c r="D103" s="11" t="str">
        <f t="shared" si="15"/>
        <v>vis</v>
      </c>
      <c r="E103" s="56">
        <f>VLOOKUP(C103,Active!C$21:E$967,3,FALSE)</f>
        <v>7330.9651369906942</v>
      </c>
      <c r="F103" s="24" t="s">
        <v>128</v>
      </c>
      <c r="G103" s="11" t="str">
        <f t="shared" si="16"/>
        <v>53407.290</v>
      </c>
      <c r="H103" s="12">
        <f t="shared" si="17"/>
        <v>7331</v>
      </c>
      <c r="I103" s="57" t="s">
        <v>527</v>
      </c>
      <c r="J103" s="58" t="s">
        <v>528</v>
      </c>
      <c r="K103" s="57" t="s">
        <v>529</v>
      </c>
      <c r="L103" s="57" t="s">
        <v>530</v>
      </c>
      <c r="M103" s="58" t="s">
        <v>144</v>
      </c>
      <c r="N103" s="58"/>
      <c r="O103" s="59" t="s">
        <v>175</v>
      </c>
      <c r="P103" s="60" t="s">
        <v>531</v>
      </c>
    </row>
    <row r="104" spans="1:16" ht="12.75" customHeight="1" thickBot="1" x14ac:dyDescent="0.25">
      <c r="A104" s="12" t="str">
        <f t="shared" si="12"/>
        <v>BAVM 178 </v>
      </c>
      <c r="B104" s="24" t="str">
        <f t="shared" si="13"/>
        <v>I</v>
      </c>
      <c r="C104" s="12">
        <f t="shared" si="14"/>
        <v>53470.430099999998</v>
      </c>
      <c r="D104" s="11" t="str">
        <f t="shared" si="15"/>
        <v>vis</v>
      </c>
      <c r="E104" s="56">
        <f>VLOOKUP(C104,Active!C$21:E$967,3,FALSE)</f>
        <v>7374.9655746250137</v>
      </c>
      <c r="F104" s="24" t="s">
        <v>128</v>
      </c>
      <c r="G104" s="11" t="str">
        <f t="shared" si="16"/>
        <v>53470.4301</v>
      </c>
      <c r="H104" s="12">
        <f t="shared" si="17"/>
        <v>7375</v>
      </c>
      <c r="I104" s="57" t="s">
        <v>532</v>
      </c>
      <c r="J104" s="58" t="s">
        <v>533</v>
      </c>
      <c r="K104" s="57" t="s">
        <v>534</v>
      </c>
      <c r="L104" s="57" t="s">
        <v>535</v>
      </c>
      <c r="M104" s="58" t="s">
        <v>490</v>
      </c>
      <c r="N104" s="58" t="s">
        <v>481</v>
      </c>
      <c r="O104" s="59" t="s">
        <v>536</v>
      </c>
      <c r="P104" s="60" t="s">
        <v>537</v>
      </c>
    </row>
    <row r="105" spans="1:16" ht="12.75" customHeight="1" thickBot="1" x14ac:dyDescent="0.25">
      <c r="A105" s="12" t="str">
        <f t="shared" si="12"/>
        <v>BAVM 201 </v>
      </c>
      <c r="B105" s="24" t="str">
        <f t="shared" si="13"/>
        <v>I</v>
      </c>
      <c r="C105" s="12">
        <f t="shared" si="14"/>
        <v>54222.3658</v>
      </c>
      <c r="D105" s="11" t="str">
        <f t="shared" si="15"/>
        <v>vis</v>
      </c>
      <c r="E105" s="56">
        <f>VLOOKUP(C105,Active!C$21:E$967,3,FALSE)</f>
        <v>7898.9669600024536</v>
      </c>
      <c r="F105" s="24" t="s">
        <v>128</v>
      </c>
      <c r="G105" s="11" t="str">
        <f t="shared" si="16"/>
        <v>54222.3658</v>
      </c>
      <c r="H105" s="12">
        <f t="shared" si="17"/>
        <v>7899</v>
      </c>
      <c r="I105" s="57" t="s">
        <v>557</v>
      </c>
      <c r="J105" s="58" t="s">
        <v>558</v>
      </c>
      <c r="K105" s="57" t="s">
        <v>559</v>
      </c>
      <c r="L105" s="57" t="s">
        <v>552</v>
      </c>
      <c r="M105" s="58" t="s">
        <v>490</v>
      </c>
      <c r="N105" s="58" t="s">
        <v>508</v>
      </c>
      <c r="O105" s="59" t="s">
        <v>560</v>
      </c>
      <c r="P105" s="60" t="s">
        <v>561</v>
      </c>
    </row>
    <row r="106" spans="1:16" ht="12.75" customHeight="1" thickBot="1" x14ac:dyDescent="0.25">
      <c r="A106" s="12" t="str">
        <f t="shared" si="12"/>
        <v>JAAVSO 36(2);171 </v>
      </c>
      <c r="B106" s="24" t="str">
        <f t="shared" si="13"/>
        <v>I</v>
      </c>
      <c r="C106" s="12">
        <f t="shared" si="14"/>
        <v>54513.667500000003</v>
      </c>
      <c r="D106" s="11" t="str">
        <f t="shared" si="15"/>
        <v>vis</v>
      </c>
      <c r="E106" s="56">
        <f>VLOOKUP(C106,Active!C$21:E$967,3,FALSE)</f>
        <v>8101.9663579068292</v>
      </c>
      <c r="F106" s="24" t="s">
        <v>128</v>
      </c>
      <c r="G106" s="11" t="str">
        <f t="shared" si="16"/>
        <v>54513.6675</v>
      </c>
      <c r="H106" s="12">
        <f t="shared" si="17"/>
        <v>8102</v>
      </c>
      <c r="I106" s="57" t="s">
        <v>562</v>
      </c>
      <c r="J106" s="58" t="s">
        <v>563</v>
      </c>
      <c r="K106" s="57" t="s">
        <v>564</v>
      </c>
      <c r="L106" s="57" t="s">
        <v>565</v>
      </c>
      <c r="M106" s="58" t="s">
        <v>490</v>
      </c>
      <c r="N106" s="58" t="s">
        <v>491</v>
      </c>
      <c r="O106" s="59" t="s">
        <v>546</v>
      </c>
      <c r="P106" s="60" t="s">
        <v>566</v>
      </c>
    </row>
    <row r="107" spans="1:16" ht="12.75" customHeight="1" thickBot="1" x14ac:dyDescent="0.25">
      <c r="A107" s="12" t="str">
        <f t="shared" ref="A107:A138" si="18">P107</f>
        <v>BAVM 201 </v>
      </c>
      <c r="B107" s="24" t="str">
        <f t="shared" ref="B107:B138" si="19">IF(H107=INT(H107),"I","II")</f>
        <v>I</v>
      </c>
      <c r="C107" s="12">
        <f t="shared" ref="C107:C138" si="20">1*G107</f>
        <v>54516.531199999998</v>
      </c>
      <c r="D107" s="11" t="str">
        <f t="shared" ref="D107:D138" si="21">VLOOKUP(F107,I$1:J$5,2,FALSE)</f>
        <v>vis</v>
      </c>
      <c r="E107" s="56">
        <f>VLOOKUP(C107,Active!C$21:E$967,3,FALSE)</f>
        <v>8103.9619843510882</v>
      </c>
      <c r="F107" s="24" t="s">
        <v>128</v>
      </c>
      <c r="G107" s="11" t="str">
        <f t="shared" ref="G107:G138" si="22">MID(I107,3,LEN(I107)-3)</f>
        <v>54516.5312</v>
      </c>
      <c r="H107" s="12">
        <f t="shared" ref="H107:H138" si="23">1*K107</f>
        <v>8104</v>
      </c>
      <c r="I107" s="57" t="s">
        <v>567</v>
      </c>
      <c r="J107" s="58" t="s">
        <v>568</v>
      </c>
      <c r="K107" s="57" t="s">
        <v>569</v>
      </c>
      <c r="L107" s="57" t="s">
        <v>570</v>
      </c>
      <c r="M107" s="58" t="s">
        <v>490</v>
      </c>
      <c r="N107" s="58" t="s">
        <v>481</v>
      </c>
      <c r="O107" s="59" t="s">
        <v>571</v>
      </c>
      <c r="P107" s="60" t="s">
        <v>561</v>
      </c>
    </row>
    <row r="108" spans="1:16" ht="12.75" customHeight="1" thickBot="1" x14ac:dyDescent="0.25">
      <c r="A108" s="12" t="str">
        <f t="shared" si="18"/>
        <v>BAVM 209 </v>
      </c>
      <c r="B108" s="24" t="str">
        <f t="shared" si="19"/>
        <v>I</v>
      </c>
      <c r="C108" s="12">
        <f t="shared" si="20"/>
        <v>54516.537400000001</v>
      </c>
      <c r="D108" s="11" t="str">
        <f t="shared" si="21"/>
        <v>vis</v>
      </c>
      <c r="E108" s="56">
        <f>VLOOKUP(C108,Active!C$21:E$967,3,FALSE)</f>
        <v>8103.9663049447117</v>
      </c>
      <c r="F108" s="24" t="s">
        <v>128</v>
      </c>
      <c r="G108" s="11" t="str">
        <f t="shared" si="22"/>
        <v>54516.5374</v>
      </c>
      <c r="H108" s="12">
        <f t="shared" si="23"/>
        <v>8104</v>
      </c>
      <c r="I108" s="57" t="s">
        <v>572</v>
      </c>
      <c r="J108" s="58" t="s">
        <v>573</v>
      </c>
      <c r="K108" s="57" t="s">
        <v>569</v>
      </c>
      <c r="L108" s="57" t="s">
        <v>574</v>
      </c>
      <c r="M108" s="58" t="s">
        <v>490</v>
      </c>
      <c r="N108" s="58" t="s">
        <v>508</v>
      </c>
      <c r="O108" s="59" t="s">
        <v>575</v>
      </c>
      <c r="P108" s="60" t="s">
        <v>576</v>
      </c>
    </row>
    <row r="109" spans="1:16" ht="12.75" customHeight="1" thickBot="1" x14ac:dyDescent="0.25">
      <c r="A109" s="12" t="str">
        <f t="shared" si="18"/>
        <v>JAAVSO 37(1);44 </v>
      </c>
      <c r="B109" s="24" t="str">
        <f t="shared" si="19"/>
        <v>I</v>
      </c>
      <c r="C109" s="12">
        <f t="shared" si="20"/>
        <v>54797.795299999998</v>
      </c>
      <c r="D109" s="11" t="str">
        <f t="shared" si="21"/>
        <v>vis</v>
      </c>
      <c r="E109" s="56">
        <f>VLOOKUP(C109,Active!C$21:E$967,3,FALSE)</f>
        <v>8299.966480555935</v>
      </c>
      <c r="F109" s="24" t="s">
        <v>128</v>
      </c>
      <c r="G109" s="11" t="str">
        <f t="shared" si="22"/>
        <v>54797.7953</v>
      </c>
      <c r="H109" s="12">
        <f t="shared" si="23"/>
        <v>8300</v>
      </c>
      <c r="I109" s="57" t="s">
        <v>577</v>
      </c>
      <c r="J109" s="58" t="s">
        <v>578</v>
      </c>
      <c r="K109" s="57" t="s">
        <v>579</v>
      </c>
      <c r="L109" s="57" t="s">
        <v>580</v>
      </c>
      <c r="M109" s="58" t="s">
        <v>490</v>
      </c>
      <c r="N109" s="58" t="s">
        <v>491</v>
      </c>
      <c r="O109" s="59" t="s">
        <v>163</v>
      </c>
      <c r="P109" s="60" t="s">
        <v>581</v>
      </c>
    </row>
    <row r="110" spans="1:16" ht="12.75" customHeight="1" thickBot="1" x14ac:dyDescent="0.25">
      <c r="A110" s="12" t="str">
        <f t="shared" si="18"/>
        <v> JAAVSO 38;85 </v>
      </c>
      <c r="B110" s="24" t="str">
        <f t="shared" si="19"/>
        <v>I</v>
      </c>
      <c r="C110" s="12">
        <f t="shared" si="20"/>
        <v>54912.595000000001</v>
      </c>
      <c r="D110" s="11" t="str">
        <f t="shared" si="21"/>
        <v>vis</v>
      </c>
      <c r="E110" s="56">
        <f>VLOOKUP(C110,Active!C$21:E$967,3,FALSE)</f>
        <v>8379.966940490096</v>
      </c>
      <c r="F110" s="24" t="s">
        <v>128</v>
      </c>
      <c r="G110" s="11" t="str">
        <f t="shared" si="22"/>
        <v>54912.5950</v>
      </c>
      <c r="H110" s="12">
        <f t="shared" si="23"/>
        <v>8380</v>
      </c>
      <c r="I110" s="57" t="s">
        <v>582</v>
      </c>
      <c r="J110" s="58" t="s">
        <v>583</v>
      </c>
      <c r="K110" s="57" t="s">
        <v>584</v>
      </c>
      <c r="L110" s="57" t="s">
        <v>552</v>
      </c>
      <c r="M110" s="58" t="s">
        <v>490</v>
      </c>
      <c r="N110" s="58" t="s">
        <v>491</v>
      </c>
      <c r="O110" s="59" t="s">
        <v>163</v>
      </c>
      <c r="P110" s="59" t="s">
        <v>585</v>
      </c>
    </row>
    <row r="111" spans="1:16" ht="12.75" customHeight="1" thickBot="1" x14ac:dyDescent="0.25">
      <c r="A111" s="12" t="str">
        <f t="shared" si="18"/>
        <v>IBVS 5929 </v>
      </c>
      <c r="B111" s="24" t="str">
        <f t="shared" si="19"/>
        <v>I</v>
      </c>
      <c r="C111" s="12">
        <f t="shared" si="20"/>
        <v>54919.770700000001</v>
      </c>
      <c r="D111" s="11" t="str">
        <f t="shared" si="21"/>
        <v>vis</v>
      </c>
      <c r="E111" s="56">
        <f>VLOOKUP(C111,Active!C$21:E$967,3,FALSE)</f>
        <v>8384.967470111249</v>
      </c>
      <c r="F111" s="24" t="s">
        <v>128</v>
      </c>
      <c r="G111" s="11" t="str">
        <f t="shared" si="22"/>
        <v>54919.7707</v>
      </c>
      <c r="H111" s="12">
        <f t="shared" si="23"/>
        <v>8385</v>
      </c>
      <c r="I111" s="57" t="s">
        <v>586</v>
      </c>
      <c r="J111" s="58" t="s">
        <v>587</v>
      </c>
      <c r="K111" s="57" t="s">
        <v>588</v>
      </c>
      <c r="L111" s="57" t="s">
        <v>589</v>
      </c>
      <c r="M111" s="58" t="s">
        <v>490</v>
      </c>
      <c r="N111" s="58" t="s">
        <v>590</v>
      </c>
      <c r="O111" s="59" t="s">
        <v>591</v>
      </c>
      <c r="P111" s="60" t="s">
        <v>592</v>
      </c>
    </row>
    <row r="112" spans="1:16" ht="12.75" customHeight="1" thickBot="1" x14ac:dyDescent="0.25">
      <c r="A112" s="12" t="str">
        <f t="shared" si="18"/>
        <v>IBVS 5938 </v>
      </c>
      <c r="B112" s="24" t="str">
        <f t="shared" si="19"/>
        <v>I</v>
      </c>
      <c r="C112" s="12">
        <f t="shared" si="20"/>
        <v>54945.600200000001</v>
      </c>
      <c r="D112" s="11" t="str">
        <f t="shared" si="21"/>
        <v>vis</v>
      </c>
      <c r="E112" s="56">
        <f>VLOOKUP(C112,Active!C$21:E$967,3,FALSE)</f>
        <v>8402.9672722001869</v>
      </c>
      <c r="F112" s="24" t="s">
        <v>128</v>
      </c>
      <c r="G112" s="11" t="str">
        <f t="shared" si="22"/>
        <v>54945.6002</v>
      </c>
      <c r="H112" s="12">
        <f t="shared" si="23"/>
        <v>8403</v>
      </c>
      <c r="I112" s="57" t="s">
        <v>593</v>
      </c>
      <c r="J112" s="58" t="s">
        <v>594</v>
      </c>
      <c r="K112" s="57" t="s">
        <v>595</v>
      </c>
      <c r="L112" s="57" t="s">
        <v>596</v>
      </c>
      <c r="M112" s="58" t="s">
        <v>490</v>
      </c>
      <c r="N112" s="58" t="s">
        <v>128</v>
      </c>
      <c r="O112" s="59" t="s">
        <v>504</v>
      </c>
      <c r="P112" s="60" t="s">
        <v>597</v>
      </c>
    </row>
    <row r="113" spans="1:16" ht="12.75" customHeight="1" thickBot="1" x14ac:dyDescent="0.25">
      <c r="A113" s="12" t="str">
        <f t="shared" si="18"/>
        <v> JAAVSO 38;120 </v>
      </c>
      <c r="B113" s="24" t="str">
        <f t="shared" si="19"/>
        <v>I</v>
      </c>
      <c r="C113" s="12">
        <f t="shared" si="20"/>
        <v>55163.722900000001</v>
      </c>
      <c r="D113" s="11" t="str">
        <f t="shared" si="21"/>
        <v>vis</v>
      </c>
      <c r="E113" s="56">
        <f>VLOOKUP(C113,Active!C$21:E$967,3,FALSE)</f>
        <v>8554.9704248397902</v>
      </c>
      <c r="F113" s="24" t="s">
        <v>128</v>
      </c>
      <c r="G113" s="11" t="str">
        <f t="shared" si="22"/>
        <v>55163.7229</v>
      </c>
      <c r="H113" s="12">
        <f t="shared" si="23"/>
        <v>8555</v>
      </c>
      <c r="I113" s="57" t="s">
        <v>598</v>
      </c>
      <c r="J113" s="58" t="s">
        <v>599</v>
      </c>
      <c r="K113" s="57" t="s">
        <v>600</v>
      </c>
      <c r="L113" s="57" t="s">
        <v>601</v>
      </c>
      <c r="M113" s="58" t="s">
        <v>490</v>
      </c>
      <c r="N113" s="58" t="s">
        <v>491</v>
      </c>
      <c r="O113" s="59" t="s">
        <v>163</v>
      </c>
      <c r="P113" s="59" t="s">
        <v>602</v>
      </c>
    </row>
    <row r="114" spans="1:16" ht="12.75" customHeight="1" thickBot="1" x14ac:dyDescent="0.25">
      <c r="A114" s="12" t="str">
        <f t="shared" si="18"/>
        <v>OEJV 0160 </v>
      </c>
      <c r="B114" s="24" t="str">
        <f t="shared" si="19"/>
        <v>I</v>
      </c>
      <c r="C114" s="12">
        <f t="shared" si="20"/>
        <v>55578.440609999998</v>
      </c>
      <c r="D114" s="11" t="str">
        <f t="shared" si="21"/>
        <v>vis</v>
      </c>
      <c r="E114" s="56">
        <f>VLOOKUP(C114,Active!C$21:E$967,3,FALSE)</f>
        <v>8843.9747301022726</v>
      </c>
      <c r="F114" s="24" t="s">
        <v>128</v>
      </c>
      <c r="G114" s="11" t="str">
        <f t="shared" si="22"/>
        <v>55578.44061</v>
      </c>
      <c r="H114" s="12">
        <f t="shared" si="23"/>
        <v>8844</v>
      </c>
      <c r="I114" s="57" t="s">
        <v>603</v>
      </c>
      <c r="J114" s="58" t="s">
        <v>604</v>
      </c>
      <c r="K114" s="57" t="s">
        <v>605</v>
      </c>
      <c r="L114" s="57" t="s">
        <v>606</v>
      </c>
      <c r="M114" s="58" t="s">
        <v>490</v>
      </c>
      <c r="N114" s="58" t="s">
        <v>590</v>
      </c>
      <c r="O114" s="59" t="s">
        <v>607</v>
      </c>
      <c r="P114" s="60" t="s">
        <v>608</v>
      </c>
    </row>
    <row r="115" spans="1:16" ht="12.75" customHeight="1" thickBot="1" x14ac:dyDescent="0.25">
      <c r="A115" s="12" t="str">
        <f t="shared" si="18"/>
        <v>OEJV 0160 </v>
      </c>
      <c r="B115" s="24" t="str">
        <f t="shared" si="19"/>
        <v>I</v>
      </c>
      <c r="C115" s="12">
        <f t="shared" si="20"/>
        <v>55578.440770000001</v>
      </c>
      <c r="D115" s="11" t="str">
        <f t="shared" si="21"/>
        <v>vis</v>
      </c>
      <c r="E115" s="56">
        <f>VLOOKUP(C115,Active!C$21:E$967,3,FALSE)</f>
        <v>8843.9748416014645</v>
      </c>
      <c r="F115" s="24" t="s">
        <v>128</v>
      </c>
      <c r="G115" s="11" t="str">
        <f t="shared" si="22"/>
        <v>55578.44077</v>
      </c>
      <c r="H115" s="12">
        <f t="shared" si="23"/>
        <v>8844</v>
      </c>
      <c r="I115" s="57" t="s">
        <v>609</v>
      </c>
      <c r="J115" s="58" t="s">
        <v>604</v>
      </c>
      <c r="K115" s="57" t="s">
        <v>605</v>
      </c>
      <c r="L115" s="57" t="s">
        <v>610</v>
      </c>
      <c r="M115" s="58" t="s">
        <v>490</v>
      </c>
      <c r="N115" s="58" t="s">
        <v>88</v>
      </c>
      <c r="O115" s="59" t="s">
        <v>607</v>
      </c>
      <c r="P115" s="60" t="s">
        <v>608</v>
      </c>
    </row>
    <row r="116" spans="1:16" ht="12.75" customHeight="1" thickBot="1" x14ac:dyDescent="0.25">
      <c r="A116" s="12" t="str">
        <f t="shared" si="18"/>
        <v>OEJV 0160 </v>
      </c>
      <c r="B116" s="24" t="str">
        <f t="shared" si="19"/>
        <v>I</v>
      </c>
      <c r="C116" s="12">
        <f t="shared" si="20"/>
        <v>55578.440869999999</v>
      </c>
      <c r="D116" s="11" t="str">
        <f t="shared" si="21"/>
        <v>vis</v>
      </c>
      <c r="E116" s="56">
        <f>VLOOKUP(C116,Active!C$21:E$967,3,FALSE)</f>
        <v>8843.9749112884565</v>
      </c>
      <c r="F116" s="24" t="s">
        <v>128</v>
      </c>
      <c r="G116" s="11" t="str">
        <f t="shared" si="22"/>
        <v>55578.44087</v>
      </c>
      <c r="H116" s="12">
        <f t="shared" si="23"/>
        <v>8844</v>
      </c>
      <c r="I116" s="57" t="s">
        <v>611</v>
      </c>
      <c r="J116" s="58" t="s">
        <v>604</v>
      </c>
      <c r="K116" s="57" t="s">
        <v>605</v>
      </c>
      <c r="L116" s="57" t="s">
        <v>612</v>
      </c>
      <c r="M116" s="58" t="s">
        <v>490</v>
      </c>
      <c r="N116" s="58" t="s">
        <v>128</v>
      </c>
      <c r="O116" s="59" t="s">
        <v>607</v>
      </c>
      <c r="P116" s="60" t="s">
        <v>608</v>
      </c>
    </row>
    <row r="117" spans="1:16" ht="12.75" customHeight="1" thickBot="1" x14ac:dyDescent="0.25">
      <c r="A117" s="12" t="str">
        <f t="shared" si="18"/>
        <v>IBVS 5992 </v>
      </c>
      <c r="B117" s="24" t="str">
        <f t="shared" si="19"/>
        <v>I</v>
      </c>
      <c r="C117" s="12">
        <f t="shared" si="20"/>
        <v>55648.756600000001</v>
      </c>
      <c r="D117" s="11" t="str">
        <f t="shared" si="21"/>
        <v>vis</v>
      </c>
      <c r="E117" s="56">
        <f>VLOOKUP(C117,Active!C$21:E$967,3,FALSE)</f>
        <v>8892.9758297630378</v>
      </c>
      <c r="F117" s="24" t="s">
        <v>128</v>
      </c>
      <c r="G117" s="11" t="str">
        <f t="shared" si="22"/>
        <v>55648.7566</v>
      </c>
      <c r="H117" s="12">
        <f t="shared" si="23"/>
        <v>8893</v>
      </c>
      <c r="I117" s="57" t="s">
        <v>613</v>
      </c>
      <c r="J117" s="58" t="s">
        <v>614</v>
      </c>
      <c r="K117" s="57" t="s">
        <v>615</v>
      </c>
      <c r="L117" s="57" t="s">
        <v>616</v>
      </c>
      <c r="M117" s="58" t="s">
        <v>490</v>
      </c>
      <c r="N117" s="58" t="s">
        <v>128</v>
      </c>
      <c r="O117" s="59" t="s">
        <v>145</v>
      </c>
      <c r="P117" s="60" t="s">
        <v>617</v>
      </c>
    </row>
    <row r="118" spans="1:16" ht="12.75" customHeight="1" thickBot="1" x14ac:dyDescent="0.25">
      <c r="A118" s="12" t="str">
        <f t="shared" si="18"/>
        <v> JAAVSO 39;177 </v>
      </c>
      <c r="B118" s="24" t="str">
        <f t="shared" si="19"/>
        <v>I</v>
      </c>
      <c r="C118" s="12">
        <f t="shared" si="20"/>
        <v>55651.626199999999</v>
      </c>
      <c r="D118" s="11" t="str">
        <f t="shared" si="21"/>
        <v>vis</v>
      </c>
      <c r="E118" s="56">
        <f>VLOOKUP(C118,Active!C$21:E$967,3,FALSE)</f>
        <v>8894.9755677399389</v>
      </c>
      <c r="F118" s="24" t="s">
        <v>128</v>
      </c>
      <c r="G118" s="11" t="str">
        <f t="shared" si="22"/>
        <v>55651.6262</v>
      </c>
      <c r="H118" s="12">
        <f t="shared" si="23"/>
        <v>8895</v>
      </c>
      <c r="I118" s="57" t="s">
        <v>618</v>
      </c>
      <c r="J118" s="58" t="s">
        <v>619</v>
      </c>
      <c r="K118" s="57" t="s">
        <v>620</v>
      </c>
      <c r="L118" s="57" t="s">
        <v>621</v>
      </c>
      <c r="M118" s="58" t="s">
        <v>490</v>
      </c>
      <c r="N118" s="58" t="s">
        <v>128</v>
      </c>
      <c r="O118" s="59" t="s">
        <v>163</v>
      </c>
      <c r="P118" s="59" t="s">
        <v>622</v>
      </c>
    </row>
    <row r="119" spans="1:16" ht="12.75" customHeight="1" thickBot="1" x14ac:dyDescent="0.25">
      <c r="A119" s="12" t="str">
        <f t="shared" si="18"/>
        <v>IBVS 6011 </v>
      </c>
      <c r="B119" s="24" t="str">
        <f t="shared" si="19"/>
        <v>I</v>
      </c>
      <c r="C119" s="12">
        <f t="shared" si="20"/>
        <v>55932.884299999998</v>
      </c>
      <c r="D119" s="11" t="str">
        <f t="shared" si="21"/>
        <v>vis</v>
      </c>
      <c r="E119" s="56">
        <f>VLOOKUP(C119,Active!C$21:E$967,3,FALSE)</f>
        <v>9090.9758827251517</v>
      </c>
      <c r="F119" s="24" t="s">
        <v>128</v>
      </c>
      <c r="G119" s="11" t="str">
        <f t="shared" si="22"/>
        <v>55932.8843</v>
      </c>
      <c r="H119" s="12">
        <f t="shared" si="23"/>
        <v>9091</v>
      </c>
      <c r="I119" s="57" t="s">
        <v>623</v>
      </c>
      <c r="J119" s="58" t="s">
        <v>624</v>
      </c>
      <c r="K119" s="57" t="s">
        <v>625</v>
      </c>
      <c r="L119" s="57" t="s">
        <v>626</v>
      </c>
      <c r="M119" s="58" t="s">
        <v>490</v>
      </c>
      <c r="N119" s="58" t="s">
        <v>128</v>
      </c>
      <c r="O119" s="59" t="s">
        <v>145</v>
      </c>
      <c r="P119" s="60" t="s">
        <v>627</v>
      </c>
    </row>
    <row r="120" spans="1:16" ht="12.75" customHeight="1" thickBot="1" x14ac:dyDescent="0.25">
      <c r="A120" s="12" t="str">
        <f t="shared" si="18"/>
        <v>BAVM 228 </v>
      </c>
      <c r="B120" s="24" t="str">
        <f t="shared" si="19"/>
        <v>I</v>
      </c>
      <c r="C120" s="12">
        <f t="shared" si="20"/>
        <v>55944.366800000003</v>
      </c>
      <c r="D120" s="11" t="str">
        <f t="shared" si="21"/>
        <v>vis</v>
      </c>
      <c r="E120" s="56">
        <f>VLOOKUP(C120,Active!C$21:E$967,3,FALSE)</f>
        <v>9098.9776917995168</v>
      </c>
      <c r="F120" s="24" t="s">
        <v>128</v>
      </c>
      <c r="G120" s="11" t="str">
        <f t="shared" si="22"/>
        <v>55944.3668</v>
      </c>
      <c r="H120" s="12">
        <f t="shared" si="23"/>
        <v>9099</v>
      </c>
      <c r="I120" s="57" t="s">
        <v>628</v>
      </c>
      <c r="J120" s="58" t="s">
        <v>629</v>
      </c>
      <c r="K120" s="57" t="s">
        <v>630</v>
      </c>
      <c r="L120" s="57" t="s">
        <v>631</v>
      </c>
      <c r="M120" s="58" t="s">
        <v>490</v>
      </c>
      <c r="N120" s="58" t="s">
        <v>481</v>
      </c>
      <c r="O120" s="59" t="s">
        <v>632</v>
      </c>
      <c r="P120" s="60" t="s">
        <v>633</v>
      </c>
    </row>
    <row r="121" spans="1:16" ht="12.75" customHeight="1" thickBot="1" x14ac:dyDescent="0.25">
      <c r="A121" s="12" t="str">
        <f t="shared" si="18"/>
        <v>IBVS 6029 </v>
      </c>
      <c r="B121" s="24" t="str">
        <f t="shared" si="19"/>
        <v>I</v>
      </c>
      <c r="C121" s="12">
        <f t="shared" si="20"/>
        <v>55991.722800000003</v>
      </c>
      <c r="D121" s="11" t="str">
        <f t="shared" si="21"/>
        <v>vis</v>
      </c>
      <c r="E121" s="56">
        <f>VLOOKUP(C121,Active!C$21:E$967,3,FALSE)</f>
        <v>9131.9786646299508</v>
      </c>
      <c r="F121" s="24" t="s">
        <v>128</v>
      </c>
      <c r="G121" s="11" t="str">
        <f t="shared" si="22"/>
        <v>55991.7228</v>
      </c>
      <c r="H121" s="12">
        <f t="shared" si="23"/>
        <v>9132</v>
      </c>
      <c r="I121" s="57" t="s">
        <v>634</v>
      </c>
      <c r="J121" s="58" t="s">
        <v>635</v>
      </c>
      <c r="K121" s="57" t="s">
        <v>636</v>
      </c>
      <c r="L121" s="57" t="s">
        <v>637</v>
      </c>
      <c r="M121" s="58" t="s">
        <v>490</v>
      </c>
      <c r="N121" s="58" t="s">
        <v>128</v>
      </c>
      <c r="O121" s="59" t="s">
        <v>145</v>
      </c>
      <c r="P121" s="60" t="s">
        <v>638</v>
      </c>
    </row>
    <row r="122" spans="1:16" ht="12.75" customHeight="1" thickBot="1" x14ac:dyDescent="0.25">
      <c r="A122" s="12" t="str">
        <f t="shared" si="18"/>
        <v>OEJV 0160 </v>
      </c>
      <c r="B122" s="24" t="str">
        <f t="shared" si="19"/>
        <v>I</v>
      </c>
      <c r="C122" s="12">
        <f t="shared" si="20"/>
        <v>56291.631529999999</v>
      </c>
      <c r="D122" s="11" t="str">
        <f t="shared" si="21"/>
        <v>vis</v>
      </c>
      <c r="E122" s="56">
        <f>VLOOKUP(C122,Active!C$21:E$967,3,FALSE)</f>
        <v>9340.9760430052374</v>
      </c>
      <c r="F122" s="24" t="s">
        <v>128</v>
      </c>
      <c r="G122" s="11" t="str">
        <f t="shared" si="22"/>
        <v>56291.63153</v>
      </c>
      <c r="H122" s="12">
        <f t="shared" si="23"/>
        <v>9341</v>
      </c>
      <c r="I122" s="57" t="s">
        <v>645</v>
      </c>
      <c r="J122" s="58" t="s">
        <v>646</v>
      </c>
      <c r="K122" s="57" t="s">
        <v>647</v>
      </c>
      <c r="L122" s="57" t="s">
        <v>648</v>
      </c>
      <c r="M122" s="58" t="s">
        <v>490</v>
      </c>
      <c r="N122" s="58" t="s">
        <v>590</v>
      </c>
      <c r="O122" s="59" t="s">
        <v>607</v>
      </c>
      <c r="P122" s="60" t="s">
        <v>608</v>
      </c>
    </row>
    <row r="123" spans="1:16" ht="12.75" customHeight="1" thickBot="1" x14ac:dyDescent="0.25">
      <c r="A123" s="12" t="str">
        <f t="shared" si="18"/>
        <v>OEJV 0160 </v>
      </c>
      <c r="B123" s="24" t="str">
        <f t="shared" si="19"/>
        <v>I</v>
      </c>
      <c r="C123" s="12">
        <f t="shared" si="20"/>
        <v>56291.63162</v>
      </c>
      <c r="D123" s="11" t="str">
        <f t="shared" si="21"/>
        <v>vis</v>
      </c>
      <c r="E123" s="56">
        <f>VLOOKUP(C123,Active!C$21:E$967,3,FALSE)</f>
        <v>9340.9761057235337</v>
      </c>
      <c r="F123" s="24" t="s">
        <v>128</v>
      </c>
      <c r="G123" s="11" t="str">
        <f t="shared" si="22"/>
        <v>56291.63162</v>
      </c>
      <c r="H123" s="12">
        <f t="shared" si="23"/>
        <v>9341</v>
      </c>
      <c r="I123" s="57" t="s">
        <v>649</v>
      </c>
      <c r="J123" s="58" t="s">
        <v>646</v>
      </c>
      <c r="K123" s="57" t="s">
        <v>647</v>
      </c>
      <c r="L123" s="57" t="s">
        <v>650</v>
      </c>
      <c r="M123" s="58" t="s">
        <v>490</v>
      </c>
      <c r="N123" s="58" t="s">
        <v>128</v>
      </c>
      <c r="O123" s="59" t="s">
        <v>607</v>
      </c>
      <c r="P123" s="60" t="s">
        <v>608</v>
      </c>
    </row>
    <row r="124" spans="1:16" ht="12.75" customHeight="1" thickBot="1" x14ac:dyDescent="0.25">
      <c r="A124" s="12" t="str">
        <f t="shared" si="18"/>
        <v>OEJV 0160 </v>
      </c>
      <c r="B124" s="24" t="str">
        <f t="shared" si="19"/>
        <v>I</v>
      </c>
      <c r="C124" s="12">
        <f t="shared" si="20"/>
        <v>56291.634050000001</v>
      </c>
      <c r="D124" s="11" t="str">
        <f t="shared" si="21"/>
        <v>vis</v>
      </c>
      <c r="E124" s="56">
        <f>VLOOKUP(C124,Active!C$21:E$967,3,FALSE)</f>
        <v>9340.9777991174851</v>
      </c>
      <c r="F124" s="24" t="s">
        <v>128</v>
      </c>
      <c r="G124" s="11" t="str">
        <f t="shared" si="22"/>
        <v>56291.63405</v>
      </c>
      <c r="H124" s="12">
        <f t="shared" si="23"/>
        <v>9341</v>
      </c>
      <c r="I124" s="57" t="s">
        <v>651</v>
      </c>
      <c r="J124" s="58" t="s">
        <v>652</v>
      </c>
      <c r="K124" s="57" t="s">
        <v>647</v>
      </c>
      <c r="L124" s="57" t="s">
        <v>653</v>
      </c>
      <c r="M124" s="58" t="s">
        <v>490</v>
      </c>
      <c r="N124" s="58" t="s">
        <v>88</v>
      </c>
      <c r="O124" s="59" t="s">
        <v>607</v>
      </c>
      <c r="P124" s="60" t="s">
        <v>608</v>
      </c>
    </row>
    <row r="125" spans="1:16" ht="12.75" customHeight="1" thickBot="1" x14ac:dyDescent="0.25">
      <c r="A125" s="12" t="str">
        <f t="shared" si="18"/>
        <v> JAAVSO 42;426 </v>
      </c>
      <c r="B125" s="24" t="str">
        <f t="shared" si="19"/>
        <v>I</v>
      </c>
      <c r="C125" s="12">
        <f t="shared" si="20"/>
        <v>56733.612099999998</v>
      </c>
      <c r="D125" s="11" t="str">
        <f t="shared" si="21"/>
        <v>vis</v>
      </c>
      <c r="E125" s="56">
        <f>VLOOKUP(C125,Active!C$21:E$967,3,FALSE)</f>
        <v>9648.9790158523974</v>
      </c>
      <c r="F125" s="24" t="s">
        <v>128</v>
      </c>
      <c r="G125" s="11" t="str">
        <f t="shared" si="22"/>
        <v>56733.6121</v>
      </c>
      <c r="H125" s="12">
        <f t="shared" si="23"/>
        <v>9649</v>
      </c>
      <c r="I125" s="57" t="s">
        <v>659</v>
      </c>
      <c r="J125" s="58" t="s">
        <v>660</v>
      </c>
      <c r="K125" s="57" t="s">
        <v>661</v>
      </c>
      <c r="L125" s="57" t="s">
        <v>662</v>
      </c>
      <c r="M125" s="58" t="s">
        <v>490</v>
      </c>
      <c r="N125" s="58" t="s">
        <v>128</v>
      </c>
      <c r="O125" s="59" t="s">
        <v>163</v>
      </c>
      <c r="P125" s="59" t="s">
        <v>663</v>
      </c>
    </row>
    <row r="126" spans="1:16" ht="12.75" customHeight="1" thickBot="1" x14ac:dyDescent="0.25">
      <c r="A126" s="12" t="str">
        <f t="shared" si="18"/>
        <v> PZ 5.206 </v>
      </c>
      <c r="B126" s="24" t="str">
        <f t="shared" si="19"/>
        <v>I</v>
      </c>
      <c r="C126" s="12">
        <f t="shared" si="20"/>
        <v>28609.32</v>
      </c>
      <c r="D126" s="11" t="str">
        <f t="shared" si="21"/>
        <v>vis</v>
      </c>
      <c r="E126" s="56">
        <f>VLOOKUP(C126,Active!C$21:E$967,3,FALSE)</f>
        <v>-9949.9947037884631</v>
      </c>
      <c r="F126" s="24" t="s">
        <v>128</v>
      </c>
      <c r="G126" s="11" t="str">
        <f t="shared" si="22"/>
        <v>28609.32</v>
      </c>
      <c r="H126" s="12">
        <f t="shared" si="23"/>
        <v>-9950</v>
      </c>
      <c r="I126" s="57" t="s">
        <v>132</v>
      </c>
      <c r="J126" s="58" t="s">
        <v>133</v>
      </c>
      <c r="K126" s="57">
        <v>-9950</v>
      </c>
      <c r="L126" s="57" t="s">
        <v>134</v>
      </c>
      <c r="M126" s="58" t="s">
        <v>135</v>
      </c>
      <c r="N126" s="58"/>
      <c r="O126" s="59" t="s">
        <v>136</v>
      </c>
      <c r="P126" s="59" t="s">
        <v>137</v>
      </c>
    </row>
    <row r="127" spans="1:16" ht="12.75" customHeight="1" thickBot="1" x14ac:dyDescent="0.25">
      <c r="A127" s="12" t="str">
        <f t="shared" si="18"/>
        <v> PZ 5.206 </v>
      </c>
      <c r="B127" s="24" t="str">
        <f t="shared" si="19"/>
        <v>I</v>
      </c>
      <c r="C127" s="12">
        <f t="shared" si="20"/>
        <v>28629.35</v>
      </c>
      <c r="D127" s="11" t="str">
        <f t="shared" si="21"/>
        <v>vis</v>
      </c>
      <c r="E127" s="56">
        <f>VLOOKUP(C127,Active!C$21:E$967,3,FALSE)</f>
        <v>-9936.0363989106536</v>
      </c>
      <c r="F127" s="24" t="s">
        <v>128</v>
      </c>
      <c r="G127" s="11" t="str">
        <f t="shared" si="22"/>
        <v>28629.35</v>
      </c>
      <c r="H127" s="12">
        <f t="shared" si="23"/>
        <v>-9936</v>
      </c>
      <c r="I127" s="57" t="s">
        <v>138</v>
      </c>
      <c r="J127" s="58" t="s">
        <v>139</v>
      </c>
      <c r="K127" s="57">
        <v>-9936</v>
      </c>
      <c r="L127" s="57" t="s">
        <v>140</v>
      </c>
      <c r="M127" s="58" t="s">
        <v>135</v>
      </c>
      <c r="N127" s="58"/>
      <c r="O127" s="59" t="s">
        <v>136</v>
      </c>
      <c r="P127" s="59" t="s">
        <v>137</v>
      </c>
    </row>
    <row r="128" spans="1:16" ht="12.75" customHeight="1" thickBot="1" x14ac:dyDescent="0.25">
      <c r="A128" s="12" t="str">
        <f t="shared" si="18"/>
        <v> AVSJ 6.49 </v>
      </c>
      <c r="B128" s="24" t="str">
        <f t="shared" si="19"/>
        <v>I</v>
      </c>
      <c r="C128" s="12">
        <f t="shared" si="20"/>
        <v>43175.877</v>
      </c>
      <c r="D128" s="11" t="str">
        <f t="shared" si="21"/>
        <v>vis</v>
      </c>
      <c r="E128" s="56">
        <f>VLOOKUP(C128,Active!C$21:E$967,3,FALSE)</f>
        <v>201.00098398035462</v>
      </c>
      <c r="F128" s="24" t="s">
        <v>128</v>
      </c>
      <c r="G128" s="11" t="str">
        <f t="shared" si="22"/>
        <v>43175.877</v>
      </c>
      <c r="H128" s="12">
        <f t="shared" si="23"/>
        <v>201</v>
      </c>
      <c r="I128" s="57" t="s">
        <v>155</v>
      </c>
      <c r="J128" s="58" t="s">
        <v>156</v>
      </c>
      <c r="K128" s="57">
        <v>201</v>
      </c>
      <c r="L128" s="57" t="s">
        <v>157</v>
      </c>
      <c r="M128" s="58" t="s">
        <v>144</v>
      </c>
      <c r="N128" s="58"/>
      <c r="O128" s="59" t="s">
        <v>158</v>
      </c>
      <c r="P128" s="59" t="s">
        <v>159</v>
      </c>
    </row>
    <row r="129" spans="1:16" ht="12.75" customHeight="1" thickBot="1" x14ac:dyDescent="0.25">
      <c r="A129" s="12" t="str">
        <f t="shared" si="18"/>
        <v> AVSJ 6.49 </v>
      </c>
      <c r="B129" s="24" t="str">
        <f t="shared" si="19"/>
        <v>I</v>
      </c>
      <c r="C129" s="12">
        <f t="shared" si="20"/>
        <v>43204.576999999997</v>
      </c>
      <c r="D129" s="11" t="str">
        <f t="shared" si="21"/>
        <v>vis</v>
      </c>
      <c r="E129" s="56">
        <f>VLOOKUP(C129,Active!C$21:E$967,3,FALSE)</f>
        <v>221.00115122913795</v>
      </c>
      <c r="F129" s="24" t="s">
        <v>128</v>
      </c>
      <c r="G129" s="11" t="str">
        <f t="shared" si="22"/>
        <v>43204.577</v>
      </c>
      <c r="H129" s="12">
        <f t="shared" si="23"/>
        <v>221</v>
      </c>
      <c r="I129" s="57" t="s">
        <v>160</v>
      </c>
      <c r="J129" s="58" t="s">
        <v>161</v>
      </c>
      <c r="K129" s="57">
        <v>221</v>
      </c>
      <c r="L129" s="57" t="s">
        <v>162</v>
      </c>
      <c r="M129" s="58" t="s">
        <v>144</v>
      </c>
      <c r="N129" s="58"/>
      <c r="O129" s="59" t="s">
        <v>163</v>
      </c>
      <c r="P129" s="59" t="s">
        <v>159</v>
      </c>
    </row>
    <row r="130" spans="1:16" ht="12.75" customHeight="1" thickBot="1" x14ac:dyDescent="0.25">
      <c r="A130" s="12" t="str">
        <f t="shared" si="18"/>
        <v> AVSJ 6.49 </v>
      </c>
      <c r="B130" s="24" t="str">
        <f t="shared" si="19"/>
        <v>I</v>
      </c>
      <c r="C130" s="12">
        <f t="shared" si="20"/>
        <v>43244.752</v>
      </c>
      <c r="D130" s="11" t="str">
        <f t="shared" si="21"/>
        <v>vis</v>
      </c>
      <c r="E130" s="56">
        <f>VLOOKUP(C130,Active!C$21:E$967,3,FALSE)</f>
        <v>248.99790102774458</v>
      </c>
      <c r="F130" s="24" t="s">
        <v>128</v>
      </c>
      <c r="G130" s="11" t="str">
        <f t="shared" si="22"/>
        <v>43244.752</v>
      </c>
      <c r="H130" s="12">
        <f t="shared" si="23"/>
        <v>249</v>
      </c>
      <c r="I130" s="57" t="s">
        <v>168</v>
      </c>
      <c r="J130" s="58" t="s">
        <v>169</v>
      </c>
      <c r="K130" s="57">
        <v>249</v>
      </c>
      <c r="L130" s="57" t="s">
        <v>130</v>
      </c>
      <c r="M130" s="58" t="s">
        <v>144</v>
      </c>
      <c r="N130" s="58"/>
      <c r="O130" s="59" t="s">
        <v>163</v>
      </c>
      <c r="P130" s="59" t="s">
        <v>159</v>
      </c>
    </row>
    <row r="131" spans="1:16" ht="12.75" customHeight="1" thickBot="1" x14ac:dyDescent="0.25">
      <c r="A131" s="12" t="str">
        <f t="shared" si="18"/>
        <v> AVSJ 6.49 </v>
      </c>
      <c r="B131" s="24" t="str">
        <f t="shared" si="19"/>
        <v>I</v>
      </c>
      <c r="C131" s="12">
        <f t="shared" si="20"/>
        <v>43290.671999999999</v>
      </c>
      <c r="D131" s="11" t="str">
        <f t="shared" si="21"/>
        <v>vis</v>
      </c>
      <c r="E131" s="56">
        <f>VLOOKUP(C131,Active!C$21:E$967,3,FALSE)</f>
        <v>280.99816862579991</v>
      </c>
      <c r="F131" s="24" t="s">
        <v>128</v>
      </c>
      <c r="G131" s="11" t="str">
        <f t="shared" si="22"/>
        <v>43290.672</v>
      </c>
      <c r="H131" s="12">
        <f t="shared" si="23"/>
        <v>281</v>
      </c>
      <c r="I131" s="57" t="s">
        <v>170</v>
      </c>
      <c r="J131" s="58" t="s">
        <v>171</v>
      </c>
      <c r="K131" s="57">
        <v>281</v>
      </c>
      <c r="L131" s="57" t="s">
        <v>130</v>
      </c>
      <c r="M131" s="58" t="s">
        <v>144</v>
      </c>
      <c r="N131" s="58"/>
      <c r="O131" s="59" t="s">
        <v>163</v>
      </c>
      <c r="P131" s="59" t="s">
        <v>159</v>
      </c>
    </row>
    <row r="132" spans="1:16" ht="12.75" customHeight="1" thickBot="1" x14ac:dyDescent="0.25">
      <c r="A132" s="12" t="str">
        <f t="shared" si="18"/>
        <v> AVSJ 6.49 </v>
      </c>
      <c r="B132" s="24" t="str">
        <f t="shared" si="19"/>
        <v>I</v>
      </c>
      <c r="C132" s="12">
        <f t="shared" si="20"/>
        <v>43429.86</v>
      </c>
      <c r="D132" s="11" t="str">
        <f t="shared" si="21"/>
        <v>vis</v>
      </c>
      <c r="E132" s="56">
        <f>VLOOKUP(C132,Active!C$21:E$967,3,FALSE)</f>
        <v>377.99410169283738</v>
      </c>
      <c r="F132" s="24" t="s">
        <v>128</v>
      </c>
      <c r="G132" s="11" t="str">
        <f t="shared" si="22"/>
        <v>43429.860</v>
      </c>
      <c r="H132" s="12">
        <f t="shared" si="23"/>
        <v>378</v>
      </c>
      <c r="I132" s="57" t="s">
        <v>177</v>
      </c>
      <c r="J132" s="58" t="s">
        <v>178</v>
      </c>
      <c r="K132" s="57">
        <v>378</v>
      </c>
      <c r="L132" s="57" t="s">
        <v>179</v>
      </c>
      <c r="M132" s="58" t="s">
        <v>144</v>
      </c>
      <c r="N132" s="58"/>
      <c r="O132" s="59" t="s">
        <v>163</v>
      </c>
      <c r="P132" s="59" t="s">
        <v>159</v>
      </c>
    </row>
    <row r="133" spans="1:16" ht="12.75" customHeight="1" thickBot="1" x14ac:dyDescent="0.25">
      <c r="A133" s="12" t="str">
        <f t="shared" si="18"/>
        <v> BBS 37 </v>
      </c>
      <c r="B133" s="24" t="str">
        <f t="shared" si="19"/>
        <v>I</v>
      </c>
      <c r="C133" s="12">
        <f t="shared" si="20"/>
        <v>43570.508000000002</v>
      </c>
      <c r="D133" s="11" t="str">
        <f t="shared" si="21"/>
        <v>vis</v>
      </c>
      <c r="E133" s="56">
        <f>VLOOKUP(C133,Active!C$21:E$967,3,FALSE)</f>
        <v>476.007464870788</v>
      </c>
      <c r="F133" s="24" t="s">
        <v>128</v>
      </c>
      <c r="G133" s="11" t="str">
        <f t="shared" si="22"/>
        <v>43570.508</v>
      </c>
      <c r="H133" s="12">
        <f t="shared" si="23"/>
        <v>476</v>
      </c>
      <c r="I133" s="57" t="s">
        <v>189</v>
      </c>
      <c r="J133" s="58" t="s">
        <v>190</v>
      </c>
      <c r="K133" s="57">
        <v>476</v>
      </c>
      <c r="L133" s="57" t="s">
        <v>191</v>
      </c>
      <c r="M133" s="58" t="s">
        <v>144</v>
      </c>
      <c r="N133" s="58"/>
      <c r="O133" s="59" t="s">
        <v>175</v>
      </c>
      <c r="P133" s="59" t="s">
        <v>192</v>
      </c>
    </row>
    <row r="134" spans="1:16" ht="12.75" customHeight="1" thickBot="1" x14ac:dyDescent="0.25">
      <c r="A134" s="12" t="str">
        <f t="shared" si="18"/>
        <v> BBS 46 </v>
      </c>
      <c r="B134" s="24" t="str">
        <f t="shared" si="19"/>
        <v>I</v>
      </c>
      <c r="C134" s="12">
        <f t="shared" si="20"/>
        <v>44289.423000000003</v>
      </c>
      <c r="D134" s="11" t="str">
        <f t="shared" si="21"/>
        <v>vis</v>
      </c>
      <c r="E134" s="56">
        <f>VLOOKUP(C134,Active!C$21:E$967,3,FALSE)</f>
        <v>976.99771705408216</v>
      </c>
      <c r="F134" s="24" t="s">
        <v>128</v>
      </c>
      <c r="G134" s="11" t="str">
        <f t="shared" si="22"/>
        <v>44289.423</v>
      </c>
      <c r="H134" s="12">
        <f t="shared" si="23"/>
        <v>977</v>
      </c>
      <c r="I134" s="57" t="s">
        <v>222</v>
      </c>
      <c r="J134" s="58" t="s">
        <v>223</v>
      </c>
      <c r="K134" s="57">
        <v>977</v>
      </c>
      <c r="L134" s="57" t="s">
        <v>130</v>
      </c>
      <c r="M134" s="58" t="s">
        <v>144</v>
      </c>
      <c r="N134" s="58"/>
      <c r="O134" s="59" t="s">
        <v>175</v>
      </c>
      <c r="P134" s="59" t="s">
        <v>224</v>
      </c>
    </row>
    <row r="135" spans="1:16" ht="12.75" customHeight="1" thickBot="1" x14ac:dyDescent="0.25">
      <c r="A135" s="12" t="str">
        <f t="shared" si="18"/>
        <v> BBS 52 </v>
      </c>
      <c r="B135" s="24" t="str">
        <f t="shared" si="19"/>
        <v>I</v>
      </c>
      <c r="C135" s="12">
        <f t="shared" si="20"/>
        <v>44636.690999999999</v>
      </c>
      <c r="D135" s="11" t="str">
        <f t="shared" si="21"/>
        <v>vis</v>
      </c>
      <c r="E135" s="56">
        <f>VLOOKUP(C135,Active!C$21:E$967,3,FALSE)</f>
        <v>1218.9983470245045</v>
      </c>
      <c r="F135" s="24" t="s">
        <v>128</v>
      </c>
      <c r="G135" s="11" t="str">
        <f t="shared" si="22"/>
        <v>44636.691</v>
      </c>
      <c r="H135" s="12">
        <f t="shared" si="23"/>
        <v>1219</v>
      </c>
      <c r="I135" s="57" t="s">
        <v>231</v>
      </c>
      <c r="J135" s="58" t="s">
        <v>232</v>
      </c>
      <c r="K135" s="57">
        <v>1219</v>
      </c>
      <c r="L135" s="57" t="s">
        <v>233</v>
      </c>
      <c r="M135" s="58" t="s">
        <v>144</v>
      </c>
      <c r="N135" s="58"/>
      <c r="O135" s="59" t="s">
        <v>175</v>
      </c>
      <c r="P135" s="59" t="s">
        <v>234</v>
      </c>
    </row>
    <row r="136" spans="1:16" ht="12.75" customHeight="1" thickBot="1" x14ac:dyDescent="0.25">
      <c r="A136" s="12" t="str">
        <f t="shared" si="18"/>
        <v> BBS 57 </v>
      </c>
      <c r="B136" s="24" t="str">
        <f t="shared" si="19"/>
        <v>I</v>
      </c>
      <c r="C136" s="12">
        <f t="shared" si="20"/>
        <v>44678.305999999997</v>
      </c>
      <c r="D136" s="11" t="str">
        <f t="shared" si="21"/>
        <v>vis</v>
      </c>
      <c r="E136" s="56">
        <f>VLOOKUP(C136,Active!C$21:E$967,3,FALSE)</f>
        <v>1247.9985895352418</v>
      </c>
      <c r="F136" s="24" t="s">
        <v>128</v>
      </c>
      <c r="G136" s="11" t="str">
        <f t="shared" si="22"/>
        <v>44678.306</v>
      </c>
      <c r="H136" s="12">
        <f t="shared" si="23"/>
        <v>1248</v>
      </c>
      <c r="I136" s="57" t="s">
        <v>240</v>
      </c>
      <c r="J136" s="58" t="s">
        <v>241</v>
      </c>
      <c r="K136" s="57">
        <v>1248</v>
      </c>
      <c r="L136" s="57" t="s">
        <v>233</v>
      </c>
      <c r="M136" s="58" t="s">
        <v>144</v>
      </c>
      <c r="N136" s="58"/>
      <c r="O136" s="59" t="s">
        <v>238</v>
      </c>
      <c r="P136" s="59" t="s">
        <v>242</v>
      </c>
    </row>
    <row r="137" spans="1:16" ht="12.75" customHeight="1" thickBot="1" x14ac:dyDescent="0.25">
      <c r="A137" s="12" t="str">
        <f t="shared" si="18"/>
        <v> BRNO 26 </v>
      </c>
      <c r="B137" s="24" t="str">
        <f t="shared" si="19"/>
        <v>I</v>
      </c>
      <c r="C137" s="12">
        <f t="shared" si="20"/>
        <v>45823.428999999996</v>
      </c>
      <c r="D137" s="11" t="str">
        <f t="shared" si="21"/>
        <v>vis</v>
      </c>
      <c r="E137" s="56">
        <f>VLOOKUP(C137,Active!C$21:E$967,3,FALSE)</f>
        <v>2046.0003846722045</v>
      </c>
      <c r="F137" s="24" t="s">
        <v>128</v>
      </c>
      <c r="G137" s="11" t="str">
        <f t="shared" si="22"/>
        <v>45823.429</v>
      </c>
      <c r="H137" s="12">
        <f t="shared" si="23"/>
        <v>2046</v>
      </c>
      <c r="I137" s="57" t="s">
        <v>309</v>
      </c>
      <c r="J137" s="58" t="s">
        <v>310</v>
      </c>
      <c r="K137" s="57">
        <v>2046</v>
      </c>
      <c r="L137" s="57" t="s">
        <v>157</v>
      </c>
      <c r="M137" s="58" t="s">
        <v>144</v>
      </c>
      <c r="N137" s="58"/>
      <c r="O137" s="59" t="s">
        <v>311</v>
      </c>
      <c r="P137" s="59" t="s">
        <v>312</v>
      </c>
    </row>
    <row r="138" spans="1:16" ht="12.75" customHeight="1" thickBot="1" x14ac:dyDescent="0.25">
      <c r="A138" s="12" t="str">
        <f t="shared" si="18"/>
        <v> BBS 76 </v>
      </c>
      <c r="B138" s="24" t="str">
        <f t="shared" si="19"/>
        <v>I</v>
      </c>
      <c r="C138" s="12">
        <f t="shared" si="20"/>
        <v>46090.33</v>
      </c>
      <c r="D138" s="11" t="str">
        <f t="shared" si="21"/>
        <v>vis</v>
      </c>
      <c r="E138" s="56">
        <f>VLOOKUP(C138,Active!C$21:E$967,3,FALSE)</f>
        <v>2231.9956682564612</v>
      </c>
      <c r="F138" s="24" t="s">
        <v>128</v>
      </c>
      <c r="G138" s="11" t="str">
        <f t="shared" si="22"/>
        <v>46090.330</v>
      </c>
      <c r="H138" s="12">
        <f t="shared" si="23"/>
        <v>2232</v>
      </c>
      <c r="I138" s="57" t="s">
        <v>316</v>
      </c>
      <c r="J138" s="58" t="s">
        <v>317</v>
      </c>
      <c r="K138" s="57">
        <v>2232</v>
      </c>
      <c r="L138" s="57" t="s">
        <v>149</v>
      </c>
      <c r="M138" s="58" t="s">
        <v>144</v>
      </c>
      <c r="N138" s="58"/>
      <c r="O138" s="59" t="s">
        <v>250</v>
      </c>
      <c r="P138" s="59" t="s">
        <v>318</v>
      </c>
    </row>
    <row r="139" spans="1:16" ht="12.75" customHeight="1" thickBot="1" x14ac:dyDescent="0.25">
      <c r="A139" s="12" t="str">
        <f t="shared" ref="A139:A164" si="24">P139</f>
        <v> BBS 76 </v>
      </c>
      <c r="B139" s="24" t="str">
        <f t="shared" ref="B139:B164" si="25">IF(H139=INT(H139),"I","II")</f>
        <v>I</v>
      </c>
      <c r="C139" s="12">
        <f t="shared" ref="C139:C164" si="26">1*G139</f>
        <v>46120.472000000002</v>
      </c>
      <c r="D139" s="11" t="str">
        <f t="shared" ref="D139:D164" si="27">VLOOKUP(F139,I$1:J$5,2,FALSE)</f>
        <v>vis</v>
      </c>
      <c r="E139" s="56">
        <f>VLOOKUP(C139,Active!C$21:E$967,3,FALSE)</f>
        <v>2253.0007219572585</v>
      </c>
      <c r="F139" s="24" t="s">
        <v>128</v>
      </c>
      <c r="G139" s="11" t="str">
        <f t="shared" ref="G139:G164" si="28">MID(I139,3,LEN(I139)-3)</f>
        <v>46120.472</v>
      </c>
      <c r="H139" s="12">
        <f t="shared" ref="H139:H164" si="29">1*K139</f>
        <v>2253</v>
      </c>
      <c r="I139" s="57" t="s">
        <v>322</v>
      </c>
      <c r="J139" s="58" t="s">
        <v>323</v>
      </c>
      <c r="K139" s="57">
        <v>2253</v>
      </c>
      <c r="L139" s="57" t="s">
        <v>157</v>
      </c>
      <c r="M139" s="58" t="s">
        <v>144</v>
      </c>
      <c r="N139" s="58"/>
      <c r="O139" s="59" t="s">
        <v>287</v>
      </c>
      <c r="P139" s="59" t="s">
        <v>318</v>
      </c>
    </row>
    <row r="140" spans="1:16" ht="12.75" customHeight="1" thickBot="1" x14ac:dyDescent="0.25">
      <c r="A140" s="12" t="str">
        <f t="shared" si="24"/>
        <v> BRNO 30 </v>
      </c>
      <c r="B140" s="24" t="str">
        <f t="shared" si="25"/>
        <v>I</v>
      </c>
      <c r="C140" s="12">
        <f t="shared" si="26"/>
        <v>46915.449000000001</v>
      </c>
      <c r="D140" s="11" t="str">
        <f t="shared" si="27"/>
        <v>vis</v>
      </c>
      <c r="E140" s="56">
        <f>VLOOKUP(C140,Active!C$21:E$967,3,FALSE)</f>
        <v>2806.9962954394055</v>
      </c>
      <c r="F140" s="24" t="s">
        <v>128</v>
      </c>
      <c r="G140" s="11" t="str">
        <f t="shared" si="28"/>
        <v>46915.449</v>
      </c>
      <c r="H140" s="12">
        <f t="shared" si="29"/>
        <v>2807</v>
      </c>
      <c r="I140" s="57" t="s">
        <v>337</v>
      </c>
      <c r="J140" s="58" t="s">
        <v>338</v>
      </c>
      <c r="K140" s="57">
        <v>2807</v>
      </c>
      <c r="L140" s="57" t="s">
        <v>199</v>
      </c>
      <c r="M140" s="58" t="s">
        <v>144</v>
      </c>
      <c r="N140" s="58"/>
      <c r="O140" s="59" t="s">
        <v>339</v>
      </c>
      <c r="P140" s="59" t="s">
        <v>340</v>
      </c>
    </row>
    <row r="141" spans="1:16" ht="12.75" customHeight="1" thickBot="1" x14ac:dyDescent="0.25">
      <c r="A141" s="12" t="str">
        <f t="shared" si="24"/>
        <v> BRNO 30 </v>
      </c>
      <c r="B141" s="24" t="str">
        <f t="shared" si="25"/>
        <v>I</v>
      </c>
      <c r="C141" s="12">
        <f t="shared" si="26"/>
        <v>46915.453999999998</v>
      </c>
      <c r="D141" s="11" t="str">
        <f t="shared" si="27"/>
        <v>vis</v>
      </c>
      <c r="E141" s="56">
        <f>VLOOKUP(C141,Active!C$21:E$967,3,FALSE)</f>
        <v>2806.9997797890983</v>
      </c>
      <c r="F141" s="24" t="s">
        <v>128</v>
      </c>
      <c r="G141" s="11" t="str">
        <f t="shared" si="28"/>
        <v>46915.454</v>
      </c>
      <c r="H141" s="12">
        <f t="shared" si="29"/>
        <v>2807</v>
      </c>
      <c r="I141" s="57" t="s">
        <v>341</v>
      </c>
      <c r="J141" s="58" t="s">
        <v>342</v>
      </c>
      <c r="K141" s="57">
        <v>2807</v>
      </c>
      <c r="L141" s="57" t="s">
        <v>195</v>
      </c>
      <c r="M141" s="58" t="s">
        <v>144</v>
      </c>
      <c r="N141" s="58"/>
      <c r="O141" s="59" t="s">
        <v>343</v>
      </c>
      <c r="P141" s="59" t="s">
        <v>340</v>
      </c>
    </row>
    <row r="142" spans="1:16" ht="12.75" customHeight="1" thickBot="1" x14ac:dyDescent="0.25">
      <c r="A142" s="12" t="str">
        <f t="shared" si="24"/>
        <v> BRNO 30 </v>
      </c>
      <c r="B142" s="24" t="str">
        <f t="shared" si="25"/>
        <v>I</v>
      </c>
      <c r="C142" s="12">
        <f t="shared" si="26"/>
        <v>47268.45</v>
      </c>
      <c r="D142" s="11" t="str">
        <f t="shared" si="27"/>
        <v>vis</v>
      </c>
      <c r="E142" s="56">
        <f>VLOOKUP(C142,Active!C$21:E$967,3,FALSE)</f>
        <v>3052.9920807700119</v>
      </c>
      <c r="F142" s="24" t="str">
        <f>LEFT(M142,1)</f>
        <v>V</v>
      </c>
      <c r="G142" s="11" t="str">
        <f t="shared" si="28"/>
        <v>47268.450</v>
      </c>
      <c r="H142" s="12">
        <f t="shared" si="29"/>
        <v>3053</v>
      </c>
      <c r="I142" s="57" t="s">
        <v>354</v>
      </c>
      <c r="J142" s="58" t="s">
        <v>355</v>
      </c>
      <c r="K142" s="57">
        <v>3053</v>
      </c>
      <c r="L142" s="57" t="s">
        <v>227</v>
      </c>
      <c r="M142" s="58" t="s">
        <v>144</v>
      </c>
      <c r="N142" s="58"/>
      <c r="O142" s="59" t="s">
        <v>356</v>
      </c>
      <c r="P142" s="59" t="s">
        <v>340</v>
      </c>
    </row>
    <row r="143" spans="1:16" ht="12.75" customHeight="1" thickBot="1" x14ac:dyDescent="0.25">
      <c r="A143" s="12" t="str">
        <f t="shared" si="24"/>
        <v> BRNO 30 </v>
      </c>
      <c r="B143" s="24" t="str">
        <f t="shared" si="25"/>
        <v>I</v>
      </c>
      <c r="C143" s="12">
        <f t="shared" si="26"/>
        <v>47529.612999999998</v>
      </c>
      <c r="D143" s="11" t="str">
        <f t="shared" si="27"/>
        <v>vis</v>
      </c>
      <c r="E143" s="56">
        <f>VLOOKUP(C143,Active!C$21:E$967,3,FALSE)</f>
        <v>3234.9887246443864</v>
      </c>
      <c r="F143" s="24" t="str">
        <f>LEFT(M143,1)</f>
        <v>V</v>
      </c>
      <c r="G143" s="11" t="str">
        <f t="shared" si="28"/>
        <v>47529.613</v>
      </c>
      <c r="H143" s="12">
        <f t="shared" si="29"/>
        <v>3235</v>
      </c>
      <c r="I143" s="57" t="s">
        <v>359</v>
      </c>
      <c r="J143" s="58" t="s">
        <v>360</v>
      </c>
      <c r="K143" s="57">
        <v>3235</v>
      </c>
      <c r="L143" s="57" t="s">
        <v>361</v>
      </c>
      <c r="M143" s="58" t="s">
        <v>144</v>
      </c>
      <c r="N143" s="58"/>
      <c r="O143" s="59" t="s">
        <v>311</v>
      </c>
      <c r="P143" s="59" t="s">
        <v>340</v>
      </c>
    </row>
    <row r="144" spans="1:16" ht="12.75" customHeight="1" thickBot="1" x14ac:dyDescent="0.25">
      <c r="A144" s="12" t="str">
        <f t="shared" si="24"/>
        <v> BRNO 30 </v>
      </c>
      <c r="B144" s="24" t="str">
        <f t="shared" si="25"/>
        <v>I</v>
      </c>
      <c r="C144" s="12">
        <f t="shared" si="26"/>
        <v>47529.616999999998</v>
      </c>
      <c r="D144" s="11" t="str">
        <f t="shared" si="27"/>
        <v>vis</v>
      </c>
      <c r="E144" s="56">
        <f>VLOOKUP(C144,Active!C$21:E$967,3,FALSE)</f>
        <v>3234.9915121241429</v>
      </c>
      <c r="F144" s="24" t="s">
        <v>128</v>
      </c>
      <c r="G144" s="11" t="str">
        <f t="shared" si="28"/>
        <v>47529.617</v>
      </c>
      <c r="H144" s="12">
        <f t="shared" si="29"/>
        <v>3235</v>
      </c>
      <c r="I144" s="57" t="s">
        <v>362</v>
      </c>
      <c r="J144" s="58" t="s">
        <v>363</v>
      </c>
      <c r="K144" s="57">
        <v>3235</v>
      </c>
      <c r="L144" s="57" t="s">
        <v>352</v>
      </c>
      <c r="M144" s="58" t="s">
        <v>144</v>
      </c>
      <c r="N144" s="58"/>
      <c r="O144" s="59" t="s">
        <v>343</v>
      </c>
      <c r="P144" s="59" t="s">
        <v>340</v>
      </c>
    </row>
    <row r="145" spans="1:16" ht="12.75" customHeight="1" thickBot="1" x14ac:dyDescent="0.25">
      <c r="A145" s="12" t="str">
        <f t="shared" si="24"/>
        <v> BRNO 30 </v>
      </c>
      <c r="B145" s="24" t="str">
        <f t="shared" si="25"/>
        <v>I</v>
      </c>
      <c r="C145" s="12">
        <f t="shared" si="26"/>
        <v>47565.487999999998</v>
      </c>
      <c r="D145" s="11" t="str">
        <f t="shared" si="27"/>
        <v>vis</v>
      </c>
      <c r="E145" s="56">
        <f>VLOOKUP(C145,Active!C$21:E$967,3,FALSE)</f>
        <v>3259.9889337053678</v>
      </c>
      <c r="F145" s="24" t="s">
        <v>128</v>
      </c>
      <c r="G145" s="11" t="str">
        <f t="shared" si="28"/>
        <v>47565.488</v>
      </c>
      <c r="H145" s="12">
        <f t="shared" si="29"/>
        <v>3260</v>
      </c>
      <c r="I145" s="57" t="s">
        <v>364</v>
      </c>
      <c r="J145" s="58" t="s">
        <v>365</v>
      </c>
      <c r="K145" s="57">
        <v>3260</v>
      </c>
      <c r="L145" s="57" t="s">
        <v>361</v>
      </c>
      <c r="M145" s="58" t="s">
        <v>144</v>
      </c>
      <c r="N145" s="58"/>
      <c r="O145" s="59" t="s">
        <v>339</v>
      </c>
      <c r="P145" s="59" t="s">
        <v>340</v>
      </c>
    </row>
    <row r="146" spans="1:16" ht="12.75" customHeight="1" thickBot="1" x14ac:dyDescent="0.25">
      <c r="A146" s="12" t="str">
        <f t="shared" si="24"/>
        <v> BRNO 30 </v>
      </c>
      <c r="B146" s="24" t="str">
        <f t="shared" si="25"/>
        <v>I</v>
      </c>
      <c r="C146" s="12">
        <f t="shared" si="26"/>
        <v>47565.487999999998</v>
      </c>
      <c r="D146" s="11" t="str">
        <f t="shared" si="27"/>
        <v>vis</v>
      </c>
      <c r="E146" s="56">
        <f>VLOOKUP(C146,Active!C$21:E$967,3,FALSE)</f>
        <v>3259.9889337053678</v>
      </c>
      <c r="F146" s="24" t="s">
        <v>128</v>
      </c>
      <c r="G146" s="11" t="str">
        <f t="shared" si="28"/>
        <v>47565.488</v>
      </c>
      <c r="H146" s="12">
        <f t="shared" si="29"/>
        <v>3260</v>
      </c>
      <c r="I146" s="57" t="s">
        <v>364</v>
      </c>
      <c r="J146" s="58" t="s">
        <v>365</v>
      </c>
      <c r="K146" s="57">
        <v>3260</v>
      </c>
      <c r="L146" s="57" t="s">
        <v>361</v>
      </c>
      <c r="M146" s="58" t="s">
        <v>144</v>
      </c>
      <c r="N146" s="58"/>
      <c r="O146" s="59" t="s">
        <v>343</v>
      </c>
      <c r="P146" s="59" t="s">
        <v>340</v>
      </c>
    </row>
    <row r="147" spans="1:16" ht="12.75" customHeight="1" thickBot="1" x14ac:dyDescent="0.25">
      <c r="A147" s="12" t="str">
        <f t="shared" si="24"/>
        <v> BRNO 31 </v>
      </c>
      <c r="B147" s="24" t="str">
        <f t="shared" si="25"/>
        <v>I</v>
      </c>
      <c r="C147" s="12">
        <f t="shared" si="26"/>
        <v>48030.419000000002</v>
      </c>
      <c r="D147" s="11" t="str">
        <f t="shared" si="27"/>
        <v>vis</v>
      </c>
      <c r="E147" s="56">
        <f>VLOOKUP(C147,Active!C$21:E$967,3,FALSE)</f>
        <v>3583.9853713062425</v>
      </c>
      <c r="F147" s="24" t="s">
        <v>128</v>
      </c>
      <c r="G147" s="11" t="str">
        <f t="shared" si="28"/>
        <v>48030.419</v>
      </c>
      <c r="H147" s="12">
        <f t="shared" si="29"/>
        <v>3584</v>
      </c>
      <c r="I147" s="57" t="s">
        <v>385</v>
      </c>
      <c r="J147" s="58" t="s">
        <v>386</v>
      </c>
      <c r="K147" s="57">
        <v>3584</v>
      </c>
      <c r="L147" s="57" t="s">
        <v>387</v>
      </c>
      <c r="M147" s="58" t="s">
        <v>144</v>
      </c>
      <c r="N147" s="58"/>
      <c r="O147" s="59" t="s">
        <v>343</v>
      </c>
      <c r="P147" s="59" t="s">
        <v>388</v>
      </c>
    </row>
    <row r="148" spans="1:16" ht="12.75" customHeight="1" thickBot="1" x14ac:dyDescent="0.25">
      <c r="A148" s="12" t="str">
        <f t="shared" si="24"/>
        <v>IBVS 3877 </v>
      </c>
      <c r="B148" s="24" t="str">
        <f t="shared" si="25"/>
        <v>I</v>
      </c>
      <c r="C148" s="12">
        <f t="shared" si="26"/>
        <v>49020.557999999997</v>
      </c>
      <c r="D148" s="11" t="str">
        <f t="shared" si="27"/>
        <v>vis</v>
      </c>
      <c r="E148" s="56" t="e">
        <f>VLOOKUP(C148,Active!C$21:E$967,3,FALSE)</f>
        <v>#N/A</v>
      </c>
      <c r="F148" s="24" t="s">
        <v>128</v>
      </c>
      <c r="G148" s="11" t="str">
        <f t="shared" si="28"/>
        <v>49020.558</v>
      </c>
      <c r="H148" s="12">
        <f t="shared" si="29"/>
        <v>4274</v>
      </c>
      <c r="I148" s="57" t="s">
        <v>419</v>
      </c>
      <c r="J148" s="58" t="s">
        <v>420</v>
      </c>
      <c r="K148" s="57">
        <v>4274</v>
      </c>
      <c r="L148" s="57" t="s">
        <v>421</v>
      </c>
      <c r="M148" s="58" t="s">
        <v>422</v>
      </c>
      <c r="N148" s="58" t="s">
        <v>423</v>
      </c>
      <c r="O148" s="59" t="s">
        <v>339</v>
      </c>
      <c r="P148" s="60" t="s">
        <v>424</v>
      </c>
    </row>
    <row r="149" spans="1:16" ht="12.75" customHeight="1" thickBot="1" x14ac:dyDescent="0.25">
      <c r="A149" s="12" t="str">
        <f t="shared" si="24"/>
        <v> AOEB 12 </v>
      </c>
      <c r="B149" s="24" t="str">
        <f t="shared" si="25"/>
        <v>I</v>
      </c>
      <c r="C149" s="12">
        <f t="shared" si="26"/>
        <v>50152.752999999997</v>
      </c>
      <c r="D149" s="11" t="str">
        <f t="shared" si="27"/>
        <v>vis</v>
      </c>
      <c r="E149" s="56">
        <f>VLOOKUP(C149,Active!C$21:E$967,3,FALSE)</f>
        <v>5062.9761363858079</v>
      </c>
      <c r="F149" s="24" t="s">
        <v>128</v>
      </c>
      <c r="G149" s="11" t="str">
        <f t="shared" si="28"/>
        <v>50152.753</v>
      </c>
      <c r="H149" s="12">
        <f t="shared" si="29"/>
        <v>5063</v>
      </c>
      <c r="I149" s="57" t="s">
        <v>446</v>
      </c>
      <c r="J149" s="58" t="s">
        <v>447</v>
      </c>
      <c r="K149" s="57">
        <v>5063</v>
      </c>
      <c r="L149" s="57" t="s">
        <v>335</v>
      </c>
      <c r="M149" s="58" t="s">
        <v>144</v>
      </c>
      <c r="N149" s="58"/>
      <c r="O149" s="59" t="s">
        <v>163</v>
      </c>
      <c r="P149" s="59" t="s">
        <v>448</v>
      </c>
    </row>
    <row r="150" spans="1:16" ht="12.75" customHeight="1" thickBot="1" x14ac:dyDescent="0.25">
      <c r="A150" s="12" t="str">
        <f t="shared" si="24"/>
        <v> BRNO 32 </v>
      </c>
      <c r="B150" s="24" t="str">
        <f t="shared" si="25"/>
        <v>I</v>
      </c>
      <c r="C150" s="12">
        <f t="shared" si="26"/>
        <v>50191.492100000003</v>
      </c>
      <c r="D150" s="11" t="str">
        <f t="shared" si="27"/>
        <v>vis</v>
      </c>
      <c r="E150" s="56">
        <f>VLOOKUP(C150,Active!C$21:E$967,3,FALSE)</f>
        <v>5089.9722506390326</v>
      </c>
      <c r="F150" s="24" t="s">
        <v>128</v>
      </c>
      <c r="G150" s="11" t="str">
        <f t="shared" si="28"/>
        <v>50191.4921</v>
      </c>
      <c r="H150" s="12">
        <f t="shared" si="29"/>
        <v>5090</v>
      </c>
      <c r="I150" s="57" t="s">
        <v>449</v>
      </c>
      <c r="J150" s="58" t="s">
        <v>450</v>
      </c>
      <c r="K150" s="57">
        <v>5090</v>
      </c>
      <c r="L150" s="57" t="s">
        <v>451</v>
      </c>
      <c r="M150" s="58" t="s">
        <v>144</v>
      </c>
      <c r="N150" s="58"/>
      <c r="O150" s="59" t="s">
        <v>343</v>
      </c>
      <c r="P150" s="59" t="s">
        <v>452</v>
      </c>
    </row>
    <row r="151" spans="1:16" ht="12.75" customHeight="1" thickBot="1" x14ac:dyDescent="0.25">
      <c r="A151" s="12" t="str">
        <f t="shared" si="24"/>
        <v> BBS 122 </v>
      </c>
      <c r="B151" s="24" t="str">
        <f t="shared" si="25"/>
        <v>I</v>
      </c>
      <c r="C151" s="12">
        <f t="shared" si="26"/>
        <v>51629.349000000002</v>
      </c>
      <c r="D151" s="11" t="str">
        <f t="shared" si="27"/>
        <v>vis</v>
      </c>
      <c r="E151" s="56">
        <f>VLOOKUP(C151,Active!C$21:E$967,3,FALSE)</f>
        <v>6091.9715008069779</v>
      </c>
      <c r="F151" s="24" t="s">
        <v>128</v>
      </c>
      <c r="G151" s="11" t="str">
        <f t="shared" si="28"/>
        <v>51629.349</v>
      </c>
      <c r="H151" s="12">
        <f t="shared" si="29"/>
        <v>6092</v>
      </c>
      <c r="I151" s="57" t="s">
        <v>474</v>
      </c>
      <c r="J151" s="58" t="s">
        <v>475</v>
      </c>
      <c r="K151" s="57">
        <v>6092</v>
      </c>
      <c r="L151" s="57" t="s">
        <v>476</v>
      </c>
      <c r="M151" s="58" t="s">
        <v>144</v>
      </c>
      <c r="N151" s="58"/>
      <c r="O151" s="59" t="s">
        <v>175</v>
      </c>
      <c r="P151" s="59" t="s">
        <v>477</v>
      </c>
    </row>
    <row r="152" spans="1:16" ht="12.75" customHeight="1" thickBot="1" x14ac:dyDescent="0.25">
      <c r="A152" s="12" t="str">
        <f t="shared" si="24"/>
        <v> BBS 124 </v>
      </c>
      <c r="B152" s="24" t="str">
        <f t="shared" si="25"/>
        <v>I</v>
      </c>
      <c r="C152" s="12">
        <f t="shared" si="26"/>
        <v>51959.404000000002</v>
      </c>
      <c r="D152" s="11" t="str">
        <f t="shared" si="27"/>
        <v>vis</v>
      </c>
      <c r="E152" s="56">
        <f>VLOOKUP(C152,Active!C$21:E$967,3,FALSE)</f>
        <v>6321.976908517704</v>
      </c>
      <c r="F152" s="24" t="s">
        <v>128</v>
      </c>
      <c r="G152" s="11" t="str">
        <f t="shared" si="28"/>
        <v>51959.404</v>
      </c>
      <c r="H152" s="12">
        <f t="shared" si="29"/>
        <v>6322</v>
      </c>
      <c r="I152" s="57" t="s">
        <v>484</v>
      </c>
      <c r="J152" s="58" t="s">
        <v>485</v>
      </c>
      <c r="K152" s="57">
        <v>6322</v>
      </c>
      <c r="L152" s="57" t="s">
        <v>404</v>
      </c>
      <c r="M152" s="58" t="s">
        <v>144</v>
      </c>
      <c r="N152" s="58"/>
      <c r="O152" s="59" t="s">
        <v>175</v>
      </c>
      <c r="P152" s="59" t="s">
        <v>486</v>
      </c>
    </row>
    <row r="153" spans="1:16" ht="12.75" customHeight="1" thickBot="1" x14ac:dyDescent="0.25">
      <c r="A153" s="12" t="str">
        <f t="shared" si="24"/>
        <v> AOEB 12 </v>
      </c>
      <c r="B153" s="24" t="str">
        <f t="shared" si="25"/>
        <v>I</v>
      </c>
      <c r="C153" s="12">
        <f t="shared" si="26"/>
        <v>52319.581700000002</v>
      </c>
      <c r="D153" s="11" t="str">
        <f t="shared" si="27"/>
        <v>vis</v>
      </c>
      <c r="E153" s="56">
        <f>VLOOKUP(C153,Active!C$21:E$967,3,FALSE)</f>
        <v>6572.9739203394065</v>
      </c>
      <c r="F153" s="24" t="s">
        <v>128</v>
      </c>
      <c r="G153" s="11" t="str">
        <f t="shared" si="28"/>
        <v>52319.5817</v>
      </c>
      <c r="H153" s="12">
        <f t="shared" si="29"/>
        <v>6573</v>
      </c>
      <c r="I153" s="57" t="s">
        <v>487</v>
      </c>
      <c r="J153" s="58" t="s">
        <v>488</v>
      </c>
      <c r="K153" s="57">
        <v>6573</v>
      </c>
      <c r="L153" s="57" t="s">
        <v>489</v>
      </c>
      <c r="M153" s="58" t="s">
        <v>490</v>
      </c>
      <c r="N153" s="58" t="s">
        <v>491</v>
      </c>
      <c r="O153" s="59" t="s">
        <v>163</v>
      </c>
      <c r="P153" s="59" t="s">
        <v>448</v>
      </c>
    </row>
    <row r="154" spans="1:16" ht="12.75" customHeight="1" thickBot="1" x14ac:dyDescent="0.25">
      <c r="A154" s="12" t="str">
        <f t="shared" si="24"/>
        <v>VSB 40 </v>
      </c>
      <c r="B154" s="24" t="str">
        <f t="shared" si="25"/>
        <v>I</v>
      </c>
      <c r="C154" s="12">
        <f t="shared" si="26"/>
        <v>52638.146099999998</v>
      </c>
      <c r="D154" s="11" t="str">
        <f t="shared" si="27"/>
        <v>vis</v>
      </c>
      <c r="E154" s="56">
        <f>VLOOKUP(C154,Active!C$21:E$967,3,FALSE)</f>
        <v>6794.9718743292624</v>
      </c>
      <c r="F154" s="24" t="s">
        <v>128</v>
      </c>
      <c r="G154" s="11" t="str">
        <f t="shared" si="28"/>
        <v>52638.1461</v>
      </c>
      <c r="H154" s="12">
        <f t="shared" si="29"/>
        <v>6795</v>
      </c>
      <c r="I154" s="57" t="s">
        <v>492</v>
      </c>
      <c r="J154" s="58" t="s">
        <v>493</v>
      </c>
      <c r="K154" s="57">
        <v>6795</v>
      </c>
      <c r="L154" s="57" t="s">
        <v>494</v>
      </c>
      <c r="M154" s="58" t="s">
        <v>422</v>
      </c>
      <c r="N154" s="58" t="s">
        <v>423</v>
      </c>
      <c r="O154" s="59" t="s">
        <v>495</v>
      </c>
      <c r="P154" s="60" t="s">
        <v>496</v>
      </c>
    </row>
    <row r="155" spans="1:16" ht="12.75" customHeight="1" thickBot="1" x14ac:dyDescent="0.25">
      <c r="A155" s="12" t="str">
        <f t="shared" si="24"/>
        <v> AOEB 12 </v>
      </c>
      <c r="B155" s="24" t="str">
        <f t="shared" si="25"/>
        <v>I</v>
      </c>
      <c r="C155" s="12">
        <f t="shared" si="26"/>
        <v>52689.805999999997</v>
      </c>
      <c r="D155" s="11" t="str">
        <f t="shared" si="27"/>
        <v>vis</v>
      </c>
      <c r="E155" s="56">
        <f>VLOOKUP(C155,Active!C$21:E$967,3,FALSE)</f>
        <v>6830.9721056900808</v>
      </c>
      <c r="F155" s="24" t="s">
        <v>128</v>
      </c>
      <c r="G155" s="11" t="str">
        <f t="shared" si="28"/>
        <v>52689.806</v>
      </c>
      <c r="H155" s="12">
        <f t="shared" si="29"/>
        <v>6831</v>
      </c>
      <c r="I155" s="57" t="s">
        <v>501</v>
      </c>
      <c r="J155" s="58" t="s">
        <v>502</v>
      </c>
      <c r="K155" s="57">
        <v>6831</v>
      </c>
      <c r="L155" s="57" t="s">
        <v>503</v>
      </c>
      <c r="M155" s="58" t="s">
        <v>490</v>
      </c>
      <c r="N155" s="58" t="s">
        <v>491</v>
      </c>
      <c r="O155" s="59" t="s">
        <v>504</v>
      </c>
      <c r="P155" s="59" t="s">
        <v>448</v>
      </c>
    </row>
    <row r="156" spans="1:16" ht="12.75" customHeight="1" thickBot="1" x14ac:dyDescent="0.25">
      <c r="A156" s="12" t="str">
        <f t="shared" si="24"/>
        <v> AOEB 12 </v>
      </c>
      <c r="B156" s="24" t="str">
        <f t="shared" si="25"/>
        <v>I</v>
      </c>
      <c r="C156" s="12">
        <f t="shared" si="26"/>
        <v>52781.642800000001</v>
      </c>
      <c r="D156" s="11" t="str">
        <f t="shared" si="27"/>
        <v>vis</v>
      </c>
      <c r="E156" s="56">
        <f>VLOOKUP(C156,Active!C$21:E$967,3,FALSE)</f>
        <v>6894.9704109023924</v>
      </c>
      <c r="F156" s="24" t="s">
        <v>128</v>
      </c>
      <c r="G156" s="11" t="str">
        <f t="shared" si="28"/>
        <v>52781.6428</v>
      </c>
      <c r="H156" s="12">
        <f t="shared" si="29"/>
        <v>6895</v>
      </c>
      <c r="I156" s="57" t="s">
        <v>514</v>
      </c>
      <c r="J156" s="58" t="s">
        <v>515</v>
      </c>
      <c r="K156" s="57" t="s">
        <v>516</v>
      </c>
      <c r="L156" s="57" t="s">
        <v>517</v>
      </c>
      <c r="M156" s="58" t="s">
        <v>490</v>
      </c>
      <c r="N156" s="58" t="s">
        <v>491</v>
      </c>
      <c r="O156" s="59" t="s">
        <v>163</v>
      </c>
      <c r="P156" s="59" t="s">
        <v>448</v>
      </c>
    </row>
    <row r="157" spans="1:16" ht="12.75" customHeight="1" thickBot="1" x14ac:dyDescent="0.25">
      <c r="A157" s="12" t="str">
        <f t="shared" si="24"/>
        <v> AOEB 12 </v>
      </c>
      <c r="B157" s="24" t="str">
        <f t="shared" si="25"/>
        <v>I</v>
      </c>
      <c r="C157" s="12">
        <f t="shared" si="26"/>
        <v>52986.844100000002</v>
      </c>
      <c r="D157" s="11" t="str">
        <f t="shared" si="27"/>
        <v>vis</v>
      </c>
      <c r="E157" s="56">
        <f>VLOOKUP(C157,Active!C$21:E$967,3,FALSE)</f>
        <v>7037.9690283124346</v>
      </c>
      <c r="F157" s="24" t="s">
        <v>128</v>
      </c>
      <c r="G157" s="11" t="str">
        <f t="shared" si="28"/>
        <v>52986.8441</v>
      </c>
      <c r="H157" s="12">
        <f t="shared" si="29"/>
        <v>7038</v>
      </c>
      <c r="I157" s="57" t="s">
        <v>518</v>
      </c>
      <c r="J157" s="58" t="s">
        <v>519</v>
      </c>
      <c r="K157" s="57" t="s">
        <v>520</v>
      </c>
      <c r="L157" s="57" t="s">
        <v>521</v>
      </c>
      <c r="M157" s="58" t="s">
        <v>490</v>
      </c>
      <c r="N157" s="58" t="s">
        <v>491</v>
      </c>
      <c r="O157" s="59" t="s">
        <v>163</v>
      </c>
      <c r="P157" s="59" t="s">
        <v>448</v>
      </c>
    </row>
    <row r="158" spans="1:16" ht="12.75" customHeight="1" thickBot="1" x14ac:dyDescent="0.25">
      <c r="A158" s="12" t="str">
        <f t="shared" si="24"/>
        <v> AOEB 12 </v>
      </c>
      <c r="B158" s="24" t="str">
        <f t="shared" si="25"/>
        <v>I</v>
      </c>
      <c r="C158" s="12">
        <f t="shared" si="26"/>
        <v>53787.561099999999</v>
      </c>
      <c r="D158" s="11" t="str">
        <f t="shared" si="27"/>
        <v>vis</v>
      </c>
      <c r="E158" s="56">
        <f>VLOOKUP(C158,Active!C$21:E$967,3,FALSE)</f>
        <v>7595.9646352443369</v>
      </c>
      <c r="F158" s="24" t="s">
        <v>128</v>
      </c>
      <c r="G158" s="11" t="str">
        <f t="shared" si="28"/>
        <v>53787.5611</v>
      </c>
      <c r="H158" s="12">
        <f t="shared" si="29"/>
        <v>7596</v>
      </c>
      <c r="I158" s="57" t="s">
        <v>538</v>
      </c>
      <c r="J158" s="58" t="s">
        <v>539</v>
      </c>
      <c r="K158" s="57" t="s">
        <v>540</v>
      </c>
      <c r="L158" s="57" t="s">
        <v>541</v>
      </c>
      <c r="M158" s="58" t="s">
        <v>490</v>
      </c>
      <c r="N158" s="58" t="s">
        <v>491</v>
      </c>
      <c r="O158" s="59" t="s">
        <v>163</v>
      </c>
      <c r="P158" s="59" t="s">
        <v>448</v>
      </c>
    </row>
    <row r="159" spans="1:16" ht="12.75" customHeight="1" thickBot="1" x14ac:dyDescent="0.25">
      <c r="A159" s="12" t="str">
        <f t="shared" si="24"/>
        <v> AOEB 12 </v>
      </c>
      <c r="B159" s="24" t="str">
        <f t="shared" si="25"/>
        <v>I</v>
      </c>
      <c r="C159" s="12">
        <f t="shared" si="26"/>
        <v>54091.781799999997</v>
      </c>
      <c r="D159" s="11" t="str">
        <f t="shared" si="27"/>
        <v>vis</v>
      </c>
      <c r="E159" s="56">
        <f>VLOOKUP(C159,Active!C$21:E$967,3,FALSE)</f>
        <v>7807.9668958904176</v>
      </c>
      <c r="F159" s="24" t="s">
        <v>128</v>
      </c>
      <c r="G159" s="11" t="str">
        <f t="shared" si="28"/>
        <v>54091.7818</v>
      </c>
      <c r="H159" s="12">
        <f t="shared" si="29"/>
        <v>7808</v>
      </c>
      <c r="I159" s="57" t="s">
        <v>542</v>
      </c>
      <c r="J159" s="58" t="s">
        <v>543</v>
      </c>
      <c r="K159" s="57" t="s">
        <v>544</v>
      </c>
      <c r="L159" s="57" t="s">
        <v>545</v>
      </c>
      <c r="M159" s="58" t="s">
        <v>490</v>
      </c>
      <c r="N159" s="58" t="s">
        <v>491</v>
      </c>
      <c r="O159" s="59" t="s">
        <v>546</v>
      </c>
      <c r="P159" s="59" t="s">
        <v>448</v>
      </c>
    </row>
    <row r="160" spans="1:16" ht="12.75" customHeight="1" thickBot="1" x14ac:dyDescent="0.25">
      <c r="A160" s="12" t="str">
        <f t="shared" si="24"/>
        <v> AOEB 12 </v>
      </c>
      <c r="B160" s="24" t="str">
        <f t="shared" si="25"/>
        <v>I</v>
      </c>
      <c r="C160" s="12">
        <f t="shared" si="26"/>
        <v>54127.6564</v>
      </c>
      <c r="D160" s="11" t="str">
        <f t="shared" si="27"/>
        <v>vis</v>
      </c>
      <c r="E160" s="56">
        <f>VLOOKUP(C160,Active!C$21:E$967,3,FALSE)</f>
        <v>7832.9668262034256</v>
      </c>
      <c r="F160" s="24" t="s">
        <v>128</v>
      </c>
      <c r="G160" s="11" t="str">
        <f t="shared" si="28"/>
        <v>54127.6564</v>
      </c>
      <c r="H160" s="12">
        <f t="shared" si="29"/>
        <v>7833</v>
      </c>
      <c r="I160" s="57" t="s">
        <v>547</v>
      </c>
      <c r="J160" s="58" t="s">
        <v>548</v>
      </c>
      <c r="K160" s="57" t="s">
        <v>549</v>
      </c>
      <c r="L160" s="57" t="s">
        <v>550</v>
      </c>
      <c r="M160" s="58" t="s">
        <v>490</v>
      </c>
      <c r="N160" s="58" t="s">
        <v>491</v>
      </c>
      <c r="O160" s="59" t="s">
        <v>546</v>
      </c>
      <c r="P160" s="59" t="s">
        <v>448</v>
      </c>
    </row>
    <row r="161" spans="1:16" ht="12.75" customHeight="1" thickBot="1" x14ac:dyDescent="0.25">
      <c r="A161" s="12" t="str">
        <f t="shared" si="24"/>
        <v> AOEB 12 </v>
      </c>
      <c r="B161" s="24" t="str">
        <f t="shared" si="25"/>
        <v>I</v>
      </c>
      <c r="C161" s="12">
        <f t="shared" si="26"/>
        <v>54127.656600000002</v>
      </c>
      <c r="D161" s="11" t="str">
        <f t="shared" si="27"/>
        <v>vis</v>
      </c>
      <c r="E161" s="56">
        <f>VLOOKUP(C161,Active!C$21:E$967,3,FALSE)</f>
        <v>7832.9669655774151</v>
      </c>
      <c r="F161" s="24" t="s">
        <v>128</v>
      </c>
      <c r="G161" s="11" t="str">
        <f t="shared" si="28"/>
        <v>54127.6566</v>
      </c>
      <c r="H161" s="12">
        <f t="shared" si="29"/>
        <v>7833</v>
      </c>
      <c r="I161" s="57" t="s">
        <v>551</v>
      </c>
      <c r="J161" s="58" t="s">
        <v>548</v>
      </c>
      <c r="K161" s="57" t="s">
        <v>549</v>
      </c>
      <c r="L161" s="57" t="s">
        <v>552</v>
      </c>
      <c r="M161" s="58" t="s">
        <v>490</v>
      </c>
      <c r="N161" s="58" t="s">
        <v>491</v>
      </c>
      <c r="O161" s="59" t="s">
        <v>163</v>
      </c>
      <c r="P161" s="59" t="s">
        <v>448</v>
      </c>
    </row>
    <row r="162" spans="1:16" ht="12.75" customHeight="1" thickBot="1" x14ac:dyDescent="0.25">
      <c r="A162" s="12" t="str">
        <f t="shared" si="24"/>
        <v> AOEB 12 </v>
      </c>
      <c r="B162" s="24" t="str">
        <f t="shared" si="25"/>
        <v>I</v>
      </c>
      <c r="C162" s="12">
        <f t="shared" si="26"/>
        <v>54137.701399999998</v>
      </c>
      <c r="D162" s="11" t="str">
        <f t="shared" si="27"/>
        <v>vis</v>
      </c>
      <c r="E162" s="56">
        <f>VLOOKUP(C162,Active!C$21:E$967,3,FALSE)</f>
        <v>7839.9668847404992</v>
      </c>
      <c r="F162" s="24" t="s">
        <v>128</v>
      </c>
      <c r="G162" s="11" t="str">
        <f t="shared" si="28"/>
        <v>54137.7014</v>
      </c>
      <c r="H162" s="12">
        <f t="shared" si="29"/>
        <v>7840</v>
      </c>
      <c r="I162" s="57" t="s">
        <v>553</v>
      </c>
      <c r="J162" s="58" t="s">
        <v>554</v>
      </c>
      <c r="K162" s="57" t="s">
        <v>555</v>
      </c>
      <c r="L162" s="57" t="s">
        <v>545</v>
      </c>
      <c r="M162" s="58" t="s">
        <v>490</v>
      </c>
      <c r="N162" s="58" t="s">
        <v>491</v>
      </c>
      <c r="O162" s="59" t="s">
        <v>556</v>
      </c>
      <c r="P162" s="59" t="s">
        <v>448</v>
      </c>
    </row>
    <row r="163" spans="1:16" ht="12.75" customHeight="1" thickBot="1" x14ac:dyDescent="0.25">
      <c r="A163" s="12" t="str">
        <f t="shared" si="24"/>
        <v> JAAVSO 43-1 </v>
      </c>
      <c r="B163" s="24" t="str">
        <f t="shared" si="25"/>
        <v>I</v>
      </c>
      <c r="C163" s="12">
        <f t="shared" si="26"/>
        <v>56229.928999999996</v>
      </c>
      <c r="D163" s="11" t="str">
        <f t="shared" si="27"/>
        <v>vis</v>
      </c>
      <c r="E163" s="56">
        <f>VLOOKUP(C163,Active!C$21:E$967,3,FALSE)</f>
        <v>9297.9774046890961</v>
      </c>
      <c r="F163" s="24" t="s">
        <v>128</v>
      </c>
      <c r="G163" s="11" t="str">
        <f t="shared" si="28"/>
        <v>56229.9290</v>
      </c>
      <c r="H163" s="12">
        <f t="shared" si="29"/>
        <v>9298</v>
      </c>
      <c r="I163" s="57" t="s">
        <v>639</v>
      </c>
      <c r="J163" s="58" t="s">
        <v>640</v>
      </c>
      <c r="K163" s="57" t="s">
        <v>641</v>
      </c>
      <c r="L163" s="57" t="s">
        <v>642</v>
      </c>
      <c r="M163" s="58" t="s">
        <v>490</v>
      </c>
      <c r="N163" s="58" t="s">
        <v>128</v>
      </c>
      <c r="O163" s="59" t="s">
        <v>643</v>
      </c>
      <c r="P163" s="59" t="s">
        <v>644</v>
      </c>
    </row>
    <row r="164" spans="1:16" ht="12.75" customHeight="1" thickBot="1" x14ac:dyDescent="0.25">
      <c r="A164" s="12" t="str">
        <f t="shared" si="24"/>
        <v> JAAVSO 43-1 </v>
      </c>
      <c r="B164" s="24" t="str">
        <f t="shared" si="25"/>
        <v>I</v>
      </c>
      <c r="C164" s="12">
        <f t="shared" si="26"/>
        <v>57017.742599999998</v>
      </c>
      <c r="D164" s="11" t="str">
        <f t="shared" si="27"/>
        <v>vis</v>
      </c>
      <c r="E164" s="56">
        <f>VLOOKUP(C164,Active!C$21:E$967,3,FALSE)</f>
        <v>9846.9810200503416</v>
      </c>
      <c r="F164" s="24" t="s">
        <v>128</v>
      </c>
      <c r="G164" s="11" t="str">
        <f t="shared" si="28"/>
        <v>57017.7426</v>
      </c>
      <c r="H164" s="12">
        <f t="shared" si="29"/>
        <v>9847</v>
      </c>
      <c r="I164" s="57" t="s">
        <v>664</v>
      </c>
      <c r="J164" s="58" t="s">
        <v>665</v>
      </c>
      <c r="K164" s="57" t="s">
        <v>666</v>
      </c>
      <c r="L164" s="57" t="s">
        <v>667</v>
      </c>
      <c r="M164" s="58" t="s">
        <v>490</v>
      </c>
      <c r="N164" s="58" t="s">
        <v>128</v>
      </c>
      <c r="O164" s="59" t="s">
        <v>668</v>
      </c>
      <c r="P164" s="59" t="s">
        <v>644</v>
      </c>
    </row>
    <row r="165" spans="1:16" x14ac:dyDescent="0.2">
      <c r="B165" s="24"/>
      <c r="F165" s="24"/>
    </row>
    <row r="166" spans="1:16" x14ac:dyDescent="0.2">
      <c r="B166" s="24"/>
      <c r="F166" s="24"/>
    </row>
    <row r="167" spans="1:16" x14ac:dyDescent="0.2">
      <c r="B167" s="24"/>
      <c r="F167" s="24"/>
    </row>
    <row r="168" spans="1:16" x14ac:dyDescent="0.2">
      <c r="B168" s="24"/>
      <c r="F168" s="24"/>
    </row>
    <row r="169" spans="1:16" x14ac:dyDescent="0.2">
      <c r="B169" s="24"/>
      <c r="F169" s="24"/>
    </row>
    <row r="170" spans="1:16" x14ac:dyDescent="0.2">
      <c r="B170" s="24"/>
      <c r="F170" s="24"/>
    </row>
    <row r="171" spans="1:16" x14ac:dyDescent="0.2">
      <c r="B171" s="24"/>
      <c r="F171" s="24"/>
    </row>
    <row r="172" spans="1:16" x14ac:dyDescent="0.2">
      <c r="B172" s="24"/>
      <c r="F172" s="24"/>
    </row>
    <row r="173" spans="1:16" x14ac:dyDescent="0.2">
      <c r="B173" s="24"/>
      <c r="F173" s="24"/>
    </row>
    <row r="174" spans="1:16" x14ac:dyDescent="0.2">
      <c r="B174" s="24"/>
      <c r="F174" s="24"/>
    </row>
    <row r="175" spans="1:16" x14ac:dyDescent="0.2">
      <c r="B175" s="24"/>
      <c r="F175" s="24"/>
    </row>
    <row r="176" spans="1:16" x14ac:dyDescent="0.2">
      <c r="B176" s="24"/>
      <c r="F176" s="24"/>
    </row>
    <row r="177" spans="2:6" x14ac:dyDescent="0.2">
      <c r="B177" s="24"/>
      <c r="F177" s="24"/>
    </row>
    <row r="178" spans="2:6" x14ac:dyDescent="0.2">
      <c r="B178" s="24"/>
      <c r="F178" s="24"/>
    </row>
    <row r="179" spans="2:6" x14ac:dyDescent="0.2">
      <c r="B179" s="24"/>
      <c r="F179" s="24"/>
    </row>
    <row r="180" spans="2:6" x14ac:dyDescent="0.2">
      <c r="B180" s="24"/>
      <c r="F180" s="24"/>
    </row>
    <row r="181" spans="2:6" x14ac:dyDescent="0.2">
      <c r="B181" s="24"/>
      <c r="F181" s="24"/>
    </row>
    <row r="182" spans="2:6" x14ac:dyDescent="0.2">
      <c r="B182" s="24"/>
      <c r="F182" s="24"/>
    </row>
    <row r="183" spans="2:6" x14ac:dyDescent="0.2">
      <c r="B183" s="24"/>
      <c r="F183" s="24"/>
    </row>
    <row r="184" spans="2:6" x14ac:dyDescent="0.2">
      <c r="B184" s="24"/>
      <c r="F184" s="24"/>
    </row>
    <row r="185" spans="2:6" x14ac:dyDescent="0.2">
      <c r="B185" s="24"/>
      <c r="F185" s="24"/>
    </row>
    <row r="186" spans="2:6" x14ac:dyDescent="0.2">
      <c r="B186" s="24"/>
      <c r="F186" s="24"/>
    </row>
    <row r="187" spans="2:6" x14ac:dyDescent="0.2">
      <c r="B187" s="24"/>
      <c r="F187" s="24"/>
    </row>
    <row r="188" spans="2:6" x14ac:dyDescent="0.2">
      <c r="B188" s="24"/>
      <c r="F188" s="24"/>
    </row>
    <row r="189" spans="2:6" x14ac:dyDescent="0.2">
      <c r="B189" s="24"/>
      <c r="F189" s="24"/>
    </row>
    <row r="190" spans="2:6" x14ac:dyDescent="0.2">
      <c r="B190" s="24"/>
      <c r="F190" s="24"/>
    </row>
    <row r="191" spans="2:6" x14ac:dyDescent="0.2">
      <c r="B191" s="24"/>
      <c r="F191" s="24"/>
    </row>
    <row r="192" spans="2:6" x14ac:dyDescent="0.2">
      <c r="B192" s="24"/>
      <c r="F192" s="24"/>
    </row>
    <row r="193" spans="2:6" x14ac:dyDescent="0.2">
      <c r="B193" s="24"/>
      <c r="F193" s="24"/>
    </row>
    <row r="194" spans="2:6" x14ac:dyDescent="0.2">
      <c r="B194" s="24"/>
      <c r="F194" s="24"/>
    </row>
    <row r="195" spans="2:6" x14ac:dyDescent="0.2">
      <c r="B195" s="24"/>
      <c r="F195" s="24"/>
    </row>
    <row r="196" spans="2:6" x14ac:dyDescent="0.2">
      <c r="B196" s="24"/>
      <c r="F196" s="24"/>
    </row>
    <row r="197" spans="2:6" x14ac:dyDescent="0.2">
      <c r="B197" s="24"/>
      <c r="F197" s="24"/>
    </row>
    <row r="198" spans="2:6" x14ac:dyDescent="0.2">
      <c r="B198" s="24"/>
      <c r="F198" s="24"/>
    </row>
    <row r="199" spans="2:6" x14ac:dyDescent="0.2">
      <c r="B199" s="24"/>
      <c r="F199" s="24"/>
    </row>
    <row r="200" spans="2:6" x14ac:dyDescent="0.2">
      <c r="B200" s="24"/>
      <c r="F200" s="24"/>
    </row>
    <row r="201" spans="2:6" x14ac:dyDescent="0.2">
      <c r="B201" s="24"/>
      <c r="F201" s="24"/>
    </row>
    <row r="202" spans="2:6" x14ac:dyDescent="0.2">
      <c r="B202" s="24"/>
      <c r="F202" s="24"/>
    </row>
    <row r="203" spans="2:6" x14ac:dyDescent="0.2">
      <c r="B203" s="24"/>
      <c r="F203" s="24"/>
    </row>
    <row r="204" spans="2:6" x14ac:dyDescent="0.2">
      <c r="B204" s="24"/>
      <c r="F204" s="24"/>
    </row>
    <row r="205" spans="2:6" x14ac:dyDescent="0.2">
      <c r="B205" s="24"/>
      <c r="F205" s="24"/>
    </row>
    <row r="206" spans="2:6" x14ac:dyDescent="0.2">
      <c r="B206" s="24"/>
      <c r="F206" s="24"/>
    </row>
    <row r="207" spans="2:6" x14ac:dyDescent="0.2">
      <c r="B207" s="24"/>
      <c r="F207" s="24"/>
    </row>
    <row r="208" spans="2:6" x14ac:dyDescent="0.2">
      <c r="B208" s="24"/>
      <c r="F208" s="24"/>
    </row>
    <row r="209" spans="2:6" x14ac:dyDescent="0.2">
      <c r="B209" s="24"/>
      <c r="F209" s="24"/>
    </row>
    <row r="210" spans="2:6" x14ac:dyDescent="0.2">
      <c r="B210" s="24"/>
      <c r="F210" s="24"/>
    </row>
    <row r="211" spans="2:6" x14ac:dyDescent="0.2">
      <c r="B211" s="24"/>
      <c r="F211" s="24"/>
    </row>
    <row r="212" spans="2:6" x14ac:dyDescent="0.2">
      <c r="B212" s="24"/>
      <c r="F212" s="24"/>
    </row>
    <row r="213" spans="2:6" x14ac:dyDescent="0.2">
      <c r="B213" s="24"/>
      <c r="F213" s="24"/>
    </row>
    <row r="214" spans="2:6" x14ac:dyDescent="0.2">
      <c r="B214" s="24"/>
      <c r="F214" s="24"/>
    </row>
    <row r="215" spans="2:6" x14ac:dyDescent="0.2">
      <c r="B215" s="24"/>
      <c r="F215" s="24"/>
    </row>
    <row r="216" spans="2:6" x14ac:dyDescent="0.2">
      <c r="B216" s="24"/>
      <c r="F216" s="24"/>
    </row>
    <row r="217" spans="2:6" x14ac:dyDescent="0.2">
      <c r="B217" s="24"/>
      <c r="F217" s="24"/>
    </row>
    <row r="218" spans="2:6" x14ac:dyDescent="0.2">
      <c r="B218" s="24"/>
      <c r="F218" s="24"/>
    </row>
    <row r="219" spans="2:6" x14ac:dyDescent="0.2">
      <c r="B219" s="24"/>
      <c r="F219" s="24"/>
    </row>
    <row r="220" spans="2:6" x14ac:dyDescent="0.2">
      <c r="B220" s="24"/>
      <c r="F220" s="24"/>
    </row>
    <row r="221" spans="2:6" x14ac:dyDescent="0.2">
      <c r="B221" s="24"/>
      <c r="F221" s="24"/>
    </row>
    <row r="222" spans="2:6" x14ac:dyDescent="0.2">
      <c r="B222" s="24"/>
      <c r="F222" s="24"/>
    </row>
    <row r="223" spans="2:6" x14ac:dyDescent="0.2">
      <c r="B223" s="24"/>
      <c r="F223" s="24"/>
    </row>
    <row r="224" spans="2:6" x14ac:dyDescent="0.2">
      <c r="B224" s="24"/>
      <c r="F224" s="24"/>
    </row>
    <row r="225" spans="2:6" x14ac:dyDescent="0.2">
      <c r="B225" s="24"/>
      <c r="F225" s="24"/>
    </row>
    <row r="226" spans="2:6" x14ac:dyDescent="0.2">
      <c r="B226" s="24"/>
      <c r="F226" s="24"/>
    </row>
    <row r="227" spans="2:6" x14ac:dyDescent="0.2">
      <c r="B227" s="24"/>
      <c r="F227" s="24"/>
    </row>
    <row r="228" spans="2:6" x14ac:dyDescent="0.2">
      <c r="B228" s="24"/>
      <c r="F228" s="24"/>
    </row>
    <row r="229" spans="2:6" x14ac:dyDescent="0.2">
      <c r="B229" s="24"/>
      <c r="F229" s="24"/>
    </row>
    <row r="230" spans="2:6" x14ac:dyDescent="0.2">
      <c r="B230" s="24"/>
      <c r="F230" s="24"/>
    </row>
    <row r="231" spans="2:6" x14ac:dyDescent="0.2">
      <c r="B231" s="24"/>
      <c r="F231" s="24"/>
    </row>
    <row r="232" spans="2:6" x14ac:dyDescent="0.2">
      <c r="B232" s="24"/>
      <c r="F232" s="24"/>
    </row>
    <row r="233" spans="2:6" x14ac:dyDescent="0.2">
      <c r="B233" s="24"/>
      <c r="F233" s="24"/>
    </row>
    <row r="234" spans="2:6" x14ac:dyDescent="0.2">
      <c r="B234" s="24"/>
      <c r="F234" s="24"/>
    </row>
    <row r="235" spans="2:6" x14ac:dyDescent="0.2">
      <c r="B235" s="24"/>
      <c r="F235" s="24"/>
    </row>
    <row r="236" spans="2:6" x14ac:dyDescent="0.2">
      <c r="B236" s="24"/>
      <c r="F236" s="24"/>
    </row>
    <row r="237" spans="2:6" x14ac:dyDescent="0.2">
      <c r="B237" s="24"/>
      <c r="F237" s="24"/>
    </row>
    <row r="238" spans="2:6" x14ac:dyDescent="0.2">
      <c r="B238" s="24"/>
      <c r="F238" s="24"/>
    </row>
    <row r="239" spans="2:6" x14ac:dyDescent="0.2">
      <c r="B239" s="24"/>
      <c r="F239" s="24"/>
    </row>
    <row r="240" spans="2:6" x14ac:dyDescent="0.2">
      <c r="B240" s="24"/>
      <c r="F240" s="24"/>
    </row>
    <row r="241" spans="2:6" x14ac:dyDescent="0.2">
      <c r="B241" s="24"/>
      <c r="F241" s="24"/>
    </row>
    <row r="242" spans="2:6" x14ac:dyDescent="0.2">
      <c r="B242" s="24"/>
      <c r="F242" s="24"/>
    </row>
    <row r="243" spans="2:6" x14ac:dyDescent="0.2">
      <c r="B243" s="24"/>
      <c r="F243" s="24"/>
    </row>
    <row r="244" spans="2:6" x14ac:dyDescent="0.2">
      <c r="B244" s="24"/>
      <c r="F244" s="24"/>
    </row>
    <row r="245" spans="2:6" x14ac:dyDescent="0.2">
      <c r="B245" s="24"/>
      <c r="F245" s="24"/>
    </row>
    <row r="246" spans="2:6" x14ac:dyDescent="0.2">
      <c r="B246" s="24"/>
      <c r="F246" s="24"/>
    </row>
    <row r="247" spans="2:6" x14ac:dyDescent="0.2">
      <c r="B247" s="24"/>
      <c r="F247" s="24"/>
    </row>
    <row r="248" spans="2:6" x14ac:dyDescent="0.2">
      <c r="B248" s="24"/>
      <c r="F248" s="24"/>
    </row>
    <row r="249" spans="2:6" x14ac:dyDescent="0.2">
      <c r="B249" s="24"/>
      <c r="F249" s="24"/>
    </row>
    <row r="250" spans="2:6" x14ac:dyDescent="0.2">
      <c r="B250" s="24"/>
      <c r="F250" s="24"/>
    </row>
    <row r="251" spans="2:6" x14ac:dyDescent="0.2">
      <c r="B251" s="24"/>
      <c r="F251" s="24"/>
    </row>
    <row r="252" spans="2:6" x14ac:dyDescent="0.2">
      <c r="B252" s="24"/>
      <c r="F252" s="24"/>
    </row>
    <row r="253" spans="2:6" x14ac:dyDescent="0.2">
      <c r="B253" s="24"/>
      <c r="F253" s="24"/>
    </row>
    <row r="254" spans="2:6" x14ac:dyDescent="0.2">
      <c r="B254" s="24"/>
      <c r="F254" s="24"/>
    </row>
    <row r="255" spans="2:6" x14ac:dyDescent="0.2">
      <c r="B255" s="24"/>
      <c r="F255" s="24"/>
    </row>
    <row r="256" spans="2:6" x14ac:dyDescent="0.2">
      <c r="B256" s="24"/>
      <c r="F256" s="24"/>
    </row>
    <row r="257" spans="2:6" x14ac:dyDescent="0.2">
      <c r="B257" s="24"/>
      <c r="F257" s="24"/>
    </row>
    <row r="258" spans="2:6" x14ac:dyDescent="0.2">
      <c r="B258" s="24"/>
      <c r="F258" s="24"/>
    </row>
    <row r="259" spans="2:6" x14ac:dyDescent="0.2">
      <c r="B259" s="24"/>
      <c r="F259" s="24"/>
    </row>
    <row r="260" spans="2:6" x14ac:dyDescent="0.2">
      <c r="B260" s="24"/>
      <c r="F260" s="24"/>
    </row>
    <row r="261" spans="2:6" x14ac:dyDescent="0.2">
      <c r="B261" s="24"/>
      <c r="F261" s="24"/>
    </row>
    <row r="262" spans="2:6" x14ac:dyDescent="0.2">
      <c r="B262" s="24"/>
      <c r="F262" s="24"/>
    </row>
    <row r="263" spans="2:6" x14ac:dyDescent="0.2">
      <c r="B263" s="24"/>
      <c r="F263" s="24"/>
    </row>
    <row r="264" spans="2:6" x14ac:dyDescent="0.2">
      <c r="B264" s="24"/>
      <c r="F264" s="24"/>
    </row>
    <row r="265" spans="2:6" x14ac:dyDescent="0.2">
      <c r="B265" s="24"/>
      <c r="F265" s="24"/>
    </row>
    <row r="266" spans="2:6" x14ac:dyDescent="0.2">
      <c r="B266" s="24"/>
      <c r="F266" s="24"/>
    </row>
    <row r="267" spans="2:6" x14ac:dyDescent="0.2">
      <c r="B267" s="24"/>
      <c r="F267" s="24"/>
    </row>
    <row r="268" spans="2:6" x14ac:dyDescent="0.2">
      <c r="B268" s="24"/>
      <c r="F268" s="24"/>
    </row>
    <row r="269" spans="2:6" x14ac:dyDescent="0.2">
      <c r="B269" s="24"/>
      <c r="F269" s="24"/>
    </row>
    <row r="270" spans="2:6" x14ac:dyDescent="0.2">
      <c r="B270" s="24"/>
      <c r="F270" s="24"/>
    </row>
    <row r="271" spans="2:6" x14ac:dyDescent="0.2">
      <c r="B271" s="24"/>
      <c r="F271" s="24"/>
    </row>
    <row r="272" spans="2:6" x14ac:dyDescent="0.2">
      <c r="B272" s="24"/>
      <c r="F272" s="24"/>
    </row>
    <row r="273" spans="2:6" x14ac:dyDescent="0.2">
      <c r="B273" s="24"/>
      <c r="F273" s="24"/>
    </row>
    <row r="274" spans="2:6" x14ac:dyDescent="0.2">
      <c r="B274" s="24"/>
      <c r="F274" s="24"/>
    </row>
    <row r="275" spans="2:6" x14ac:dyDescent="0.2">
      <c r="B275" s="24"/>
      <c r="F275" s="24"/>
    </row>
    <row r="276" spans="2:6" x14ac:dyDescent="0.2">
      <c r="B276" s="24"/>
      <c r="F276" s="24"/>
    </row>
    <row r="277" spans="2:6" x14ac:dyDescent="0.2">
      <c r="B277" s="24"/>
      <c r="F277" s="24"/>
    </row>
    <row r="278" spans="2:6" x14ac:dyDescent="0.2">
      <c r="B278" s="24"/>
      <c r="F278" s="24"/>
    </row>
    <row r="279" spans="2:6" x14ac:dyDescent="0.2">
      <c r="B279" s="24"/>
      <c r="F279" s="24"/>
    </row>
    <row r="280" spans="2:6" x14ac:dyDescent="0.2">
      <c r="B280" s="24"/>
      <c r="F280" s="24"/>
    </row>
    <row r="281" spans="2:6" x14ac:dyDescent="0.2">
      <c r="B281" s="24"/>
      <c r="F281" s="24"/>
    </row>
    <row r="282" spans="2:6" x14ac:dyDescent="0.2">
      <c r="B282" s="24"/>
      <c r="F282" s="24"/>
    </row>
    <row r="283" spans="2:6" x14ac:dyDescent="0.2">
      <c r="B283" s="24"/>
      <c r="F283" s="24"/>
    </row>
    <row r="284" spans="2:6" x14ac:dyDescent="0.2">
      <c r="B284" s="24"/>
      <c r="F284" s="24"/>
    </row>
    <row r="285" spans="2:6" x14ac:dyDescent="0.2">
      <c r="B285" s="24"/>
      <c r="F285" s="24"/>
    </row>
    <row r="286" spans="2:6" x14ac:dyDescent="0.2">
      <c r="B286" s="24"/>
      <c r="F286" s="24"/>
    </row>
    <row r="287" spans="2:6" x14ac:dyDescent="0.2">
      <c r="B287" s="24"/>
      <c r="F287" s="24"/>
    </row>
    <row r="288" spans="2:6" x14ac:dyDescent="0.2">
      <c r="B288" s="24"/>
      <c r="F288" s="24"/>
    </row>
    <row r="289" spans="2:6" x14ac:dyDescent="0.2">
      <c r="B289" s="24"/>
      <c r="F289" s="24"/>
    </row>
    <row r="290" spans="2:6" x14ac:dyDescent="0.2">
      <c r="B290" s="24"/>
      <c r="F290" s="24"/>
    </row>
    <row r="291" spans="2:6" x14ac:dyDescent="0.2">
      <c r="B291" s="24"/>
      <c r="F291" s="24"/>
    </row>
    <row r="292" spans="2:6" x14ac:dyDescent="0.2">
      <c r="B292" s="24"/>
      <c r="F292" s="24"/>
    </row>
    <row r="293" spans="2:6" x14ac:dyDescent="0.2">
      <c r="B293" s="24"/>
      <c r="F293" s="24"/>
    </row>
    <row r="294" spans="2:6" x14ac:dyDescent="0.2">
      <c r="B294" s="24"/>
      <c r="F294" s="24"/>
    </row>
    <row r="295" spans="2:6" x14ac:dyDescent="0.2">
      <c r="B295" s="24"/>
      <c r="F295" s="24"/>
    </row>
    <row r="296" spans="2:6" x14ac:dyDescent="0.2">
      <c r="B296" s="24"/>
      <c r="F296" s="24"/>
    </row>
    <row r="297" spans="2:6" x14ac:dyDescent="0.2">
      <c r="B297" s="24"/>
      <c r="F297" s="24"/>
    </row>
    <row r="298" spans="2:6" x14ac:dyDescent="0.2">
      <c r="B298" s="24"/>
      <c r="F298" s="24"/>
    </row>
    <row r="299" spans="2:6" x14ac:dyDescent="0.2">
      <c r="B299" s="24"/>
      <c r="F299" s="24"/>
    </row>
    <row r="300" spans="2:6" x14ac:dyDescent="0.2">
      <c r="B300" s="24"/>
      <c r="F300" s="24"/>
    </row>
    <row r="301" spans="2:6" x14ac:dyDescent="0.2">
      <c r="B301" s="24"/>
      <c r="F301" s="24"/>
    </row>
    <row r="302" spans="2:6" x14ac:dyDescent="0.2">
      <c r="B302" s="24"/>
      <c r="F302" s="24"/>
    </row>
    <row r="303" spans="2:6" x14ac:dyDescent="0.2">
      <c r="B303" s="24"/>
      <c r="F303" s="24"/>
    </row>
    <row r="304" spans="2:6" x14ac:dyDescent="0.2">
      <c r="B304" s="24"/>
      <c r="F304" s="24"/>
    </row>
    <row r="305" spans="2:6" x14ac:dyDescent="0.2">
      <c r="B305" s="24"/>
      <c r="F305" s="24"/>
    </row>
    <row r="306" spans="2:6" x14ac:dyDescent="0.2">
      <c r="B306" s="24"/>
      <c r="F306" s="24"/>
    </row>
    <row r="307" spans="2:6" x14ac:dyDescent="0.2">
      <c r="B307" s="24"/>
      <c r="F307" s="24"/>
    </row>
    <row r="308" spans="2:6" x14ac:dyDescent="0.2">
      <c r="B308" s="24"/>
      <c r="F308" s="24"/>
    </row>
    <row r="309" spans="2:6" x14ac:dyDescent="0.2">
      <c r="B309" s="24"/>
      <c r="F309" s="24"/>
    </row>
    <row r="310" spans="2:6" x14ac:dyDescent="0.2">
      <c r="B310" s="24"/>
      <c r="F310" s="24"/>
    </row>
    <row r="311" spans="2:6" x14ac:dyDescent="0.2">
      <c r="B311" s="24"/>
      <c r="F311" s="24"/>
    </row>
    <row r="312" spans="2:6" x14ac:dyDescent="0.2">
      <c r="B312" s="24"/>
      <c r="F312" s="24"/>
    </row>
    <row r="313" spans="2:6" x14ac:dyDescent="0.2">
      <c r="B313" s="24"/>
      <c r="F313" s="24"/>
    </row>
    <row r="314" spans="2:6" x14ac:dyDescent="0.2">
      <c r="B314" s="24"/>
      <c r="F314" s="24"/>
    </row>
    <row r="315" spans="2:6" x14ac:dyDescent="0.2">
      <c r="B315" s="24"/>
      <c r="F315" s="24"/>
    </row>
    <row r="316" spans="2:6" x14ac:dyDescent="0.2">
      <c r="B316" s="24"/>
      <c r="F316" s="24"/>
    </row>
    <row r="317" spans="2:6" x14ac:dyDescent="0.2">
      <c r="B317" s="24"/>
      <c r="F317" s="24"/>
    </row>
    <row r="318" spans="2:6" x14ac:dyDescent="0.2">
      <c r="B318" s="24"/>
      <c r="F318" s="24"/>
    </row>
    <row r="319" spans="2:6" x14ac:dyDescent="0.2">
      <c r="B319" s="24"/>
      <c r="F319" s="24"/>
    </row>
    <row r="320" spans="2:6" x14ac:dyDescent="0.2">
      <c r="B320" s="24"/>
      <c r="F320" s="24"/>
    </row>
    <row r="321" spans="2:6" x14ac:dyDescent="0.2">
      <c r="B321" s="24"/>
      <c r="F321" s="24"/>
    </row>
    <row r="322" spans="2:6" x14ac:dyDescent="0.2">
      <c r="B322" s="24"/>
      <c r="F322" s="24"/>
    </row>
    <row r="323" spans="2:6" x14ac:dyDescent="0.2">
      <c r="B323" s="24"/>
      <c r="F323" s="24"/>
    </row>
    <row r="324" spans="2:6" x14ac:dyDescent="0.2">
      <c r="B324" s="24"/>
      <c r="F324" s="24"/>
    </row>
    <row r="325" spans="2:6" x14ac:dyDescent="0.2">
      <c r="B325" s="24"/>
      <c r="F325" s="24"/>
    </row>
    <row r="326" spans="2:6" x14ac:dyDescent="0.2">
      <c r="B326" s="24"/>
      <c r="F326" s="24"/>
    </row>
    <row r="327" spans="2:6" x14ac:dyDescent="0.2">
      <c r="B327" s="24"/>
      <c r="F327" s="24"/>
    </row>
    <row r="328" spans="2:6" x14ac:dyDescent="0.2">
      <c r="B328" s="24"/>
      <c r="F328" s="24"/>
    </row>
    <row r="329" spans="2:6" x14ac:dyDescent="0.2">
      <c r="B329" s="24"/>
      <c r="F329" s="24"/>
    </row>
    <row r="330" spans="2:6" x14ac:dyDescent="0.2">
      <c r="B330" s="24"/>
      <c r="F330" s="24"/>
    </row>
    <row r="331" spans="2:6" x14ac:dyDescent="0.2">
      <c r="B331" s="24"/>
      <c r="F331" s="24"/>
    </row>
    <row r="332" spans="2:6" x14ac:dyDescent="0.2">
      <c r="B332" s="24"/>
      <c r="F332" s="24"/>
    </row>
    <row r="333" spans="2:6" x14ac:dyDescent="0.2">
      <c r="B333" s="24"/>
      <c r="F333" s="24"/>
    </row>
    <row r="334" spans="2:6" x14ac:dyDescent="0.2">
      <c r="B334" s="24"/>
      <c r="F334" s="24"/>
    </row>
    <row r="335" spans="2:6" x14ac:dyDescent="0.2">
      <c r="B335" s="24"/>
      <c r="F335" s="24"/>
    </row>
    <row r="336" spans="2:6" x14ac:dyDescent="0.2">
      <c r="B336" s="24"/>
      <c r="F336" s="24"/>
    </row>
    <row r="337" spans="2:6" x14ac:dyDescent="0.2">
      <c r="B337" s="24"/>
      <c r="F337" s="24"/>
    </row>
    <row r="338" spans="2:6" x14ac:dyDescent="0.2">
      <c r="B338" s="24"/>
      <c r="F338" s="24"/>
    </row>
    <row r="339" spans="2:6" x14ac:dyDescent="0.2">
      <c r="B339" s="24"/>
      <c r="F339" s="24"/>
    </row>
    <row r="340" spans="2:6" x14ac:dyDescent="0.2">
      <c r="B340" s="24"/>
      <c r="F340" s="24"/>
    </row>
    <row r="341" spans="2:6" x14ac:dyDescent="0.2">
      <c r="B341" s="24"/>
      <c r="F341" s="24"/>
    </row>
    <row r="342" spans="2:6" x14ac:dyDescent="0.2">
      <c r="B342" s="24"/>
      <c r="F342" s="24"/>
    </row>
    <row r="343" spans="2:6" x14ac:dyDescent="0.2">
      <c r="B343" s="24"/>
      <c r="F343" s="24"/>
    </row>
    <row r="344" spans="2:6" x14ac:dyDescent="0.2">
      <c r="B344" s="24"/>
      <c r="F344" s="24"/>
    </row>
    <row r="345" spans="2:6" x14ac:dyDescent="0.2">
      <c r="B345" s="24"/>
      <c r="F345" s="24"/>
    </row>
    <row r="346" spans="2:6" x14ac:dyDescent="0.2">
      <c r="B346" s="24"/>
      <c r="F346" s="24"/>
    </row>
    <row r="347" spans="2:6" x14ac:dyDescent="0.2">
      <c r="B347" s="24"/>
      <c r="F347" s="24"/>
    </row>
    <row r="348" spans="2:6" x14ac:dyDescent="0.2">
      <c r="B348" s="24"/>
      <c r="F348" s="24"/>
    </row>
    <row r="349" spans="2:6" x14ac:dyDescent="0.2">
      <c r="B349" s="24"/>
      <c r="F349" s="24"/>
    </row>
    <row r="350" spans="2:6" x14ac:dyDescent="0.2">
      <c r="B350" s="24"/>
      <c r="F350" s="24"/>
    </row>
    <row r="351" spans="2:6" x14ac:dyDescent="0.2">
      <c r="B351" s="24"/>
      <c r="F351" s="24"/>
    </row>
    <row r="352" spans="2:6" x14ac:dyDescent="0.2">
      <c r="B352" s="24"/>
      <c r="F352" s="24"/>
    </row>
    <row r="353" spans="2:6" x14ac:dyDescent="0.2">
      <c r="B353" s="24"/>
      <c r="F353" s="24"/>
    </row>
    <row r="354" spans="2:6" x14ac:dyDescent="0.2">
      <c r="B354" s="24"/>
      <c r="F354" s="24"/>
    </row>
    <row r="355" spans="2:6" x14ac:dyDescent="0.2">
      <c r="B355" s="24"/>
      <c r="F355" s="24"/>
    </row>
    <row r="356" spans="2:6" x14ac:dyDescent="0.2">
      <c r="B356" s="24"/>
      <c r="F356" s="24"/>
    </row>
    <row r="357" spans="2:6" x14ac:dyDescent="0.2">
      <c r="B357" s="24"/>
      <c r="F357" s="24"/>
    </row>
    <row r="358" spans="2:6" x14ac:dyDescent="0.2">
      <c r="B358" s="24"/>
      <c r="F358" s="24"/>
    </row>
    <row r="359" spans="2:6" x14ac:dyDescent="0.2">
      <c r="B359" s="24"/>
      <c r="F359" s="24"/>
    </row>
    <row r="360" spans="2:6" x14ac:dyDescent="0.2">
      <c r="B360" s="24"/>
      <c r="F360" s="24"/>
    </row>
    <row r="361" spans="2:6" x14ac:dyDescent="0.2">
      <c r="B361" s="24"/>
      <c r="F361" s="24"/>
    </row>
    <row r="362" spans="2:6" x14ac:dyDescent="0.2">
      <c r="B362" s="24"/>
      <c r="F362" s="24"/>
    </row>
    <row r="363" spans="2:6" x14ac:dyDescent="0.2">
      <c r="B363" s="24"/>
      <c r="F363" s="24"/>
    </row>
    <row r="364" spans="2:6" x14ac:dyDescent="0.2">
      <c r="B364" s="24"/>
      <c r="F364" s="24"/>
    </row>
    <row r="365" spans="2:6" x14ac:dyDescent="0.2">
      <c r="B365" s="24"/>
      <c r="F365" s="24"/>
    </row>
    <row r="366" spans="2:6" x14ac:dyDescent="0.2">
      <c r="B366" s="24"/>
      <c r="F366" s="24"/>
    </row>
    <row r="367" spans="2:6" x14ac:dyDescent="0.2">
      <c r="B367" s="24"/>
      <c r="F367" s="24"/>
    </row>
    <row r="368" spans="2:6" x14ac:dyDescent="0.2">
      <c r="B368" s="24"/>
      <c r="F368" s="24"/>
    </row>
    <row r="369" spans="2:6" x14ac:dyDescent="0.2">
      <c r="B369" s="24"/>
      <c r="F369" s="24"/>
    </row>
    <row r="370" spans="2:6" x14ac:dyDescent="0.2">
      <c r="B370" s="24"/>
      <c r="F370" s="24"/>
    </row>
    <row r="371" spans="2:6" x14ac:dyDescent="0.2">
      <c r="B371" s="24"/>
      <c r="F371" s="24"/>
    </row>
    <row r="372" spans="2:6" x14ac:dyDescent="0.2">
      <c r="B372" s="24"/>
      <c r="F372" s="24"/>
    </row>
    <row r="373" spans="2:6" x14ac:dyDescent="0.2">
      <c r="B373" s="24"/>
      <c r="F373" s="24"/>
    </row>
    <row r="374" spans="2:6" x14ac:dyDescent="0.2">
      <c r="B374" s="24"/>
      <c r="F374" s="24"/>
    </row>
    <row r="375" spans="2:6" x14ac:dyDescent="0.2">
      <c r="B375" s="24"/>
      <c r="F375" s="24"/>
    </row>
    <row r="376" spans="2:6" x14ac:dyDescent="0.2">
      <c r="B376" s="24"/>
      <c r="F376" s="24"/>
    </row>
    <row r="377" spans="2:6" x14ac:dyDescent="0.2">
      <c r="B377" s="24"/>
      <c r="F377" s="24"/>
    </row>
    <row r="378" spans="2:6" x14ac:dyDescent="0.2">
      <c r="B378" s="24"/>
      <c r="F378" s="24"/>
    </row>
    <row r="379" spans="2:6" x14ac:dyDescent="0.2">
      <c r="B379" s="24"/>
      <c r="F379" s="24"/>
    </row>
    <row r="380" spans="2:6" x14ac:dyDescent="0.2">
      <c r="B380" s="24"/>
      <c r="F380" s="24"/>
    </row>
    <row r="381" spans="2:6" x14ac:dyDescent="0.2">
      <c r="B381" s="24"/>
      <c r="F381" s="24"/>
    </row>
    <row r="382" spans="2:6" x14ac:dyDescent="0.2">
      <c r="B382" s="24"/>
      <c r="F382" s="24"/>
    </row>
    <row r="383" spans="2:6" x14ac:dyDescent="0.2">
      <c r="B383" s="24"/>
      <c r="F383" s="24"/>
    </row>
    <row r="384" spans="2:6" x14ac:dyDescent="0.2">
      <c r="B384" s="24"/>
      <c r="F384" s="24"/>
    </row>
    <row r="385" spans="2:6" x14ac:dyDescent="0.2">
      <c r="B385" s="24"/>
      <c r="F385" s="24"/>
    </row>
    <row r="386" spans="2:6" x14ac:dyDescent="0.2">
      <c r="B386" s="24"/>
      <c r="F386" s="24"/>
    </row>
    <row r="387" spans="2:6" x14ac:dyDescent="0.2">
      <c r="B387" s="24"/>
      <c r="F387" s="24"/>
    </row>
    <row r="388" spans="2:6" x14ac:dyDescent="0.2">
      <c r="B388" s="24"/>
      <c r="F388" s="24"/>
    </row>
    <row r="389" spans="2:6" x14ac:dyDescent="0.2">
      <c r="B389" s="24"/>
      <c r="F389" s="24"/>
    </row>
    <row r="390" spans="2:6" x14ac:dyDescent="0.2">
      <c r="B390" s="24"/>
      <c r="F390" s="24"/>
    </row>
    <row r="391" spans="2:6" x14ac:dyDescent="0.2">
      <c r="B391" s="24"/>
      <c r="F391" s="24"/>
    </row>
    <row r="392" spans="2:6" x14ac:dyDescent="0.2">
      <c r="B392" s="24"/>
      <c r="F392" s="24"/>
    </row>
    <row r="393" spans="2:6" x14ac:dyDescent="0.2">
      <c r="B393" s="24"/>
      <c r="F393" s="24"/>
    </row>
    <row r="394" spans="2:6" x14ac:dyDescent="0.2">
      <c r="B394" s="24"/>
      <c r="F394" s="24"/>
    </row>
    <row r="395" spans="2:6" x14ac:dyDescent="0.2">
      <c r="B395" s="24"/>
      <c r="F395" s="24"/>
    </row>
    <row r="396" spans="2:6" x14ac:dyDescent="0.2">
      <c r="B396" s="24"/>
      <c r="F396" s="24"/>
    </row>
    <row r="397" spans="2:6" x14ac:dyDescent="0.2">
      <c r="B397" s="24"/>
      <c r="F397" s="24"/>
    </row>
    <row r="398" spans="2:6" x14ac:dyDescent="0.2">
      <c r="B398" s="24"/>
      <c r="F398" s="24"/>
    </row>
    <row r="399" spans="2:6" x14ac:dyDescent="0.2">
      <c r="B399" s="24"/>
      <c r="F399" s="24"/>
    </row>
    <row r="400" spans="2:6" x14ac:dyDescent="0.2">
      <c r="B400" s="24"/>
      <c r="F400" s="24"/>
    </row>
    <row r="401" spans="2:6" x14ac:dyDescent="0.2">
      <c r="B401" s="24"/>
      <c r="F401" s="24"/>
    </row>
    <row r="402" spans="2:6" x14ac:dyDescent="0.2">
      <c r="B402" s="24"/>
      <c r="F402" s="24"/>
    </row>
    <row r="403" spans="2:6" x14ac:dyDescent="0.2">
      <c r="B403" s="24"/>
      <c r="F403" s="24"/>
    </row>
    <row r="404" spans="2:6" x14ac:dyDescent="0.2">
      <c r="B404" s="24"/>
      <c r="F404" s="24"/>
    </row>
    <row r="405" spans="2:6" x14ac:dyDescent="0.2">
      <c r="B405" s="24"/>
      <c r="F405" s="24"/>
    </row>
    <row r="406" spans="2:6" x14ac:dyDescent="0.2">
      <c r="B406" s="24"/>
      <c r="F406" s="24"/>
    </row>
    <row r="407" spans="2:6" x14ac:dyDescent="0.2">
      <c r="B407" s="24"/>
      <c r="F407" s="24"/>
    </row>
    <row r="408" spans="2:6" x14ac:dyDescent="0.2">
      <c r="B408" s="24"/>
      <c r="F408" s="24"/>
    </row>
    <row r="409" spans="2:6" x14ac:dyDescent="0.2">
      <c r="B409" s="24"/>
      <c r="F409" s="24"/>
    </row>
    <row r="410" spans="2:6" x14ac:dyDescent="0.2">
      <c r="B410" s="24"/>
      <c r="F410" s="24"/>
    </row>
    <row r="411" spans="2:6" x14ac:dyDescent="0.2">
      <c r="B411" s="24"/>
      <c r="F411" s="24"/>
    </row>
    <row r="412" spans="2:6" x14ac:dyDescent="0.2">
      <c r="B412" s="24"/>
      <c r="F412" s="24"/>
    </row>
    <row r="413" spans="2:6" x14ac:dyDescent="0.2">
      <c r="B413" s="24"/>
      <c r="F413" s="24"/>
    </row>
    <row r="414" spans="2:6" x14ac:dyDescent="0.2">
      <c r="B414" s="24"/>
      <c r="F414" s="24"/>
    </row>
    <row r="415" spans="2:6" x14ac:dyDescent="0.2">
      <c r="B415" s="24"/>
      <c r="F415" s="24"/>
    </row>
    <row r="416" spans="2:6" x14ac:dyDescent="0.2">
      <c r="B416" s="24"/>
      <c r="F416" s="24"/>
    </row>
    <row r="417" spans="2:6" x14ac:dyDescent="0.2">
      <c r="B417" s="24"/>
      <c r="F417" s="24"/>
    </row>
    <row r="418" spans="2:6" x14ac:dyDescent="0.2">
      <c r="B418" s="24"/>
      <c r="F418" s="24"/>
    </row>
    <row r="419" spans="2:6" x14ac:dyDescent="0.2">
      <c r="B419" s="24"/>
      <c r="F419" s="24"/>
    </row>
    <row r="420" spans="2:6" x14ac:dyDescent="0.2">
      <c r="B420" s="24"/>
      <c r="F420" s="24"/>
    </row>
    <row r="421" spans="2:6" x14ac:dyDescent="0.2">
      <c r="B421" s="24"/>
      <c r="F421" s="24"/>
    </row>
    <row r="422" spans="2:6" x14ac:dyDescent="0.2">
      <c r="B422" s="24"/>
      <c r="F422" s="24"/>
    </row>
    <row r="423" spans="2:6" x14ac:dyDescent="0.2">
      <c r="B423" s="24"/>
      <c r="F423" s="24"/>
    </row>
    <row r="424" spans="2:6" x14ac:dyDescent="0.2">
      <c r="B424" s="24"/>
      <c r="F424" s="24"/>
    </row>
    <row r="425" spans="2:6" x14ac:dyDescent="0.2">
      <c r="B425" s="24"/>
      <c r="F425" s="24"/>
    </row>
    <row r="426" spans="2:6" x14ac:dyDescent="0.2">
      <c r="B426" s="24"/>
      <c r="F426" s="24"/>
    </row>
    <row r="427" spans="2:6" x14ac:dyDescent="0.2">
      <c r="B427" s="24"/>
      <c r="F427" s="24"/>
    </row>
    <row r="428" spans="2:6" x14ac:dyDescent="0.2">
      <c r="B428" s="24"/>
      <c r="F428" s="24"/>
    </row>
    <row r="429" spans="2:6" x14ac:dyDescent="0.2">
      <c r="B429" s="24"/>
      <c r="F429" s="24"/>
    </row>
    <row r="430" spans="2:6" x14ac:dyDescent="0.2">
      <c r="B430" s="24"/>
      <c r="F430" s="24"/>
    </row>
    <row r="431" spans="2:6" x14ac:dyDescent="0.2">
      <c r="B431" s="24"/>
      <c r="F431" s="24"/>
    </row>
    <row r="432" spans="2:6" x14ac:dyDescent="0.2">
      <c r="B432" s="24"/>
      <c r="F432" s="24"/>
    </row>
    <row r="433" spans="2:6" x14ac:dyDescent="0.2">
      <c r="B433" s="24"/>
      <c r="F433" s="24"/>
    </row>
    <row r="434" spans="2:6" x14ac:dyDescent="0.2">
      <c r="B434" s="24"/>
      <c r="F434" s="24"/>
    </row>
    <row r="435" spans="2:6" x14ac:dyDescent="0.2">
      <c r="B435" s="24"/>
      <c r="F435" s="24"/>
    </row>
    <row r="436" spans="2:6" x14ac:dyDescent="0.2">
      <c r="B436" s="24"/>
      <c r="F436" s="24"/>
    </row>
    <row r="437" spans="2:6" x14ac:dyDescent="0.2">
      <c r="B437" s="24"/>
      <c r="F437" s="24"/>
    </row>
    <row r="438" spans="2:6" x14ac:dyDescent="0.2">
      <c r="B438" s="24"/>
      <c r="F438" s="24"/>
    </row>
    <row r="439" spans="2:6" x14ac:dyDescent="0.2">
      <c r="B439" s="24"/>
      <c r="F439" s="24"/>
    </row>
    <row r="440" spans="2:6" x14ac:dyDescent="0.2">
      <c r="B440" s="24"/>
      <c r="F440" s="24"/>
    </row>
    <row r="441" spans="2:6" x14ac:dyDescent="0.2">
      <c r="B441" s="24"/>
      <c r="F441" s="24"/>
    </row>
    <row r="442" spans="2:6" x14ac:dyDescent="0.2">
      <c r="B442" s="24"/>
      <c r="F442" s="24"/>
    </row>
    <row r="443" spans="2:6" x14ac:dyDescent="0.2">
      <c r="B443" s="24"/>
      <c r="F443" s="24"/>
    </row>
    <row r="444" spans="2:6" x14ac:dyDescent="0.2">
      <c r="B444" s="24"/>
      <c r="F444" s="24"/>
    </row>
    <row r="445" spans="2:6" x14ac:dyDescent="0.2">
      <c r="B445" s="24"/>
      <c r="F445" s="24"/>
    </row>
    <row r="446" spans="2:6" x14ac:dyDescent="0.2">
      <c r="B446" s="24"/>
      <c r="F446" s="24"/>
    </row>
    <row r="447" spans="2:6" x14ac:dyDescent="0.2">
      <c r="B447" s="24"/>
      <c r="F447" s="24"/>
    </row>
    <row r="448" spans="2:6" x14ac:dyDescent="0.2">
      <c r="B448" s="24"/>
      <c r="F448" s="24"/>
    </row>
    <row r="449" spans="2:6" x14ac:dyDescent="0.2">
      <c r="B449" s="24"/>
      <c r="F449" s="24"/>
    </row>
    <row r="450" spans="2:6" x14ac:dyDescent="0.2">
      <c r="B450" s="24"/>
      <c r="F450" s="24"/>
    </row>
    <row r="451" spans="2:6" x14ac:dyDescent="0.2">
      <c r="B451" s="24"/>
      <c r="F451" s="24"/>
    </row>
    <row r="452" spans="2:6" x14ac:dyDescent="0.2">
      <c r="B452" s="24"/>
      <c r="F452" s="24"/>
    </row>
    <row r="453" spans="2:6" x14ac:dyDescent="0.2">
      <c r="B453" s="24"/>
      <c r="F453" s="24"/>
    </row>
    <row r="454" spans="2:6" x14ac:dyDescent="0.2">
      <c r="B454" s="24"/>
      <c r="F454" s="24"/>
    </row>
    <row r="455" spans="2:6" x14ac:dyDescent="0.2">
      <c r="B455" s="24"/>
      <c r="F455" s="24"/>
    </row>
    <row r="456" spans="2:6" x14ac:dyDescent="0.2">
      <c r="B456" s="24"/>
      <c r="F456" s="24"/>
    </row>
    <row r="457" spans="2:6" x14ac:dyDescent="0.2">
      <c r="B457" s="24"/>
      <c r="F457" s="24"/>
    </row>
    <row r="458" spans="2:6" x14ac:dyDescent="0.2">
      <c r="B458" s="24"/>
      <c r="F458" s="24"/>
    </row>
    <row r="459" spans="2:6" x14ac:dyDescent="0.2">
      <c r="B459" s="24"/>
      <c r="F459" s="24"/>
    </row>
    <row r="460" spans="2:6" x14ac:dyDescent="0.2">
      <c r="B460" s="24"/>
      <c r="F460" s="24"/>
    </row>
    <row r="461" spans="2:6" x14ac:dyDescent="0.2">
      <c r="B461" s="24"/>
      <c r="F461" s="24"/>
    </row>
    <row r="462" spans="2:6" x14ac:dyDescent="0.2">
      <c r="B462" s="24"/>
      <c r="F462" s="24"/>
    </row>
    <row r="463" spans="2:6" x14ac:dyDescent="0.2">
      <c r="B463" s="24"/>
      <c r="F463" s="24"/>
    </row>
    <row r="464" spans="2:6" x14ac:dyDescent="0.2">
      <c r="B464" s="24"/>
      <c r="F464" s="24"/>
    </row>
    <row r="465" spans="2:6" x14ac:dyDescent="0.2">
      <c r="B465" s="24"/>
      <c r="F465" s="24"/>
    </row>
    <row r="466" spans="2:6" x14ac:dyDescent="0.2">
      <c r="B466" s="24"/>
      <c r="F466" s="24"/>
    </row>
    <row r="467" spans="2:6" x14ac:dyDescent="0.2">
      <c r="B467" s="24"/>
      <c r="F467" s="24"/>
    </row>
    <row r="468" spans="2:6" x14ac:dyDescent="0.2">
      <c r="B468" s="24"/>
      <c r="F468" s="24"/>
    </row>
    <row r="469" spans="2:6" x14ac:dyDescent="0.2">
      <c r="B469" s="24"/>
      <c r="F469" s="24"/>
    </row>
    <row r="470" spans="2:6" x14ac:dyDescent="0.2">
      <c r="B470" s="24"/>
      <c r="F470" s="24"/>
    </row>
    <row r="471" spans="2:6" x14ac:dyDescent="0.2">
      <c r="B471" s="24"/>
      <c r="F471" s="24"/>
    </row>
    <row r="472" spans="2:6" x14ac:dyDescent="0.2">
      <c r="B472" s="24"/>
      <c r="F472" s="24"/>
    </row>
    <row r="473" spans="2:6" x14ac:dyDescent="0.2">
      <c r="B473" s="24"/>
      <c r="F473" s="24"/>
    </row>
    <row r="474" spans="2:6" x14ac:dyDescent="0.2">
      <c r="B474" s="24"/>
      <c r="F474" s="24"/>
    </row>
    <row r="475" spans="2:6" x14ac:dyDescent="0.2">
      <c r="B475" s="24"/>
      <c r="F475" s="24"/>
    </row>
    <row r="476" spans="2:6" x14ac:dyDescent="0.2">
      <c r="B476" s="24"/>
      <c r="F476" s="24"/>
    </row>
    <row r="477" spans="2:6" x14ac:dyDescent="0.2">
      <c r="B477" s="24"/>
      <c r="F477" s="24"/>
    </row>
    <row r="478" spans="2:6" x14ac:dyDescent="0.2">
      <c r="B478" s="24"/>
      <c r="F478" s="24"/>
    </row>
    <row r="479" spans="2:6" x14ac:dyDescent="0.2">
      <c r="B479" s="24"/>
      <c r="F479" s="24"/>
    </row>
    <row r="480" spans="2:6" x14ac:dyDescent="0.2">
      <c r="B480" s="24"/>
      <c r="F480" s="24"/>
    </row>
    <row r="481" spans="2:6" x14ac:dyDescent="0.2">
      <c r="B481" s="24"/>
      <c r="F481" s="24"/>
    </row>
    <row r="482" spans="2:6" x14ac:dyDescent="0.2">
      <c r="B482" s="24"/>
      <c r="F482" s="24"/>
    </row>
    <row r="483" spans="2:6" x14ac:dyDescent="0.2">
      <c r="B483" s="24"/>
      <c r="F483" s="24"/>
    </row>
    <row r="484" spans="2:6" x14ac:dyDescent="0.2">
      <c r="B484" s="24"/>
      <c r="F484" s="24"/>
    </row>
    <row r="485" spans="2:6" x14ac:dyDescent="0.2">
      <c r="B485" s="24"/>
      <c r="F485" s="24"/>
    </row>
    <row r="486" spans="2:6" x14ac:dyDescent="0.2">
      <c r="B486" s="24"/>
      <c r="F486" s="24"/>
    </row>
    <row r="487" spans="2:6" x14ac:dyDescent="0.2">
      <c r="B487" s="24"/>
      <c r="F487" s="24"/>
    </row>
    <row r="488" spans="2:6" x14ac:dyDescent="0.2">
      <c r="B488" s="24"/>
      <c r="F488" s="24"/>
    </row>
    <row r="489" spans="2:6" x14ac:dyDescent="0.2">
      <c r="B489" s="24"/>
      <c r="F489" s="24"/>
    </row>
    <row r="490" spans="2:6" x14ac:dyDescent="0.2">
      <c r="B490" s="24"/>
      <c r="F490" s="24"/>
    </row>
    <row r="491" spans="2:6" x14ac:dyDescent="0.2">
      <c r="B491" s="24"/>
      <c r="F491" s="24"/>
    </row>
    <row r="492" spans="2:6" x14ac:dyDescent="0.2">
      <c r="B492" s="24"/>
      <c r="F492" s="24"/>
    </row>
    <row r="493" spans="2:6" x14ac:dyDescent="0.2">
      <c r="B493" s="24"/>
      <c r="F493" s="24"/>
    </row>
    <row r="494" spans="2:6" x14ac:dyDescent="0.2">
      <c r="B494" s="24"/>
      <c r="F494" s="24"/>
    </row>
    <row r="495" spans="2:6" x14ac:dyDescent="0.2">
      <c r="B495" s="24"/>
      <c r="F495" s="24"/>
    </row>
    <row r="496" spans="2:6" x14ac:dyDescent="0.2">
      <c r="B496" s="24"/>
      <c r="F496" s="24"/>
    </row>
    <row r="497" spans="2:6" x14ac:dyDescent="0.2">
      <c r="B497" s="24"/>
      <c r="F497" s="24"/>
    </row>
    <row r="498" spans="2:6" x14ac:dyDescent="0.2">
      <c r="B498" s="24"/>
      <c r="F498" s="24"/>
    </row>
    <row r="499" spans="2:6" x14ac:dyDescent="0.2">
      <c r="B499" s="24"/>
      <c r="F499" s="24"/>
    </row>
    <row r="500" spans="2:6" x14ac:dyDescent="0.2">
      <c r="B500" s="24"/>
      <c r="F500" s="24"/>
    </row>
    <row r="501" spans="2:6" x14ac:dyDescent="0.2">
      <c r="B501" s="24"/>
      <c r="F501" s="24"/>
    </row>
    <row r="502" spans="2:6" x14ac:dyDescent="0.2">
      <c r="B502" s="24"/>
      <c r="F502" s="24"/>
    </row>
    <row r="503" spans="2:6" x14ac:dyDescent="0.2">
      <c r="B503" s="24"/>
      <c r="F503" s="24"/>
    </row>
    <row r="504" spans="2:6" x14ac:dyDescent="0.2">
      <c r="B504" s="24"/>
      <c r="F504" s="24"/>
    </row>
    <row r="505" spans="2:6" x14ac:dyDescent="0.2">
      <c r="B505" s="24"/>
      <c r="F505" s="24"/>
    </row>
    <row r="506" spans="2:6" x14ac:dyDescent="0.2">
      <c r="B506" s="24"/>
      <c r="F506" s="24"/>
    </row>
    <row r="507" spans="2:6" x14ac:dyDescent="0.2">
      <c r="B507" s="24"/>
      <c r="F507" s="24"/>
    </row>
    <row r="508" spans="2:6" x14ac:dyDescent="0.2">
      <c r="B508" s="24"/>
      <c r="F508" s="24"/>
    </row>
    <row r="509" spans="2:6" x14ac:dyDescent="0.2">
      <c r="B509" s="24"/>
      <c r="F509" s="24"/>
    </row>
    <row r="510" spans="2:6" x14ac:dyDescent="0.2">
      <c r="B510" s="24"/>
      <c r="F510" s="24"/>
    </row>
    <row r="511" spans="2:6" x14ac:dyDescent="0.2">
      <c r="B511" s="24"/>
      <c r="F511" s="24"/>
    </row>
    <row r="512" spans="2:6" x14ac:dyDescent="0.2">
      <c r="B512" s="24"/>
      <c r="F512" s="24"/>
    </row>
    <row r="513" spans="2:6" x14ac:dyDescent="0.2">
      <c r="B513" s="24"/>
      <c r="F513" s="24"/>
    </row>
    <row r="514" spans="2:6" x14ac:dyDescent="0.2">
      <c r="B514" s="24"/>
      <c r="F514" s="24"/>
    </row>
    <row r="515" spans="2:6" x14ac:dyDescent="0.2">
      <c r="B515" s="24"/>
      <c r="F515" s="24"/>
    </row>
    <row r="516" spans="2:6" x14ac:dyDescent="0.2">
      <c r="B516" s="24"/>
      <c r="F516" s="24"/>
    </row>
    <row r="517" spans="2:6" x14ac:dyDescent="0.2">
      <c r="B517" s="24"/>
      <c r="F517" s="24"/>
    </row>
    <row r="518" spans="2:6" x14ac:dyDescent="0.2">
      <c r="B518" s="24"/>
      <c r="F518" s="24"/>
    </row>
    <row r="519" spans="2:6" x14ac:dyDescent="0.2">
      <c r="B519" s="24"/>
      <c r="F519" s="24"/>
    </row>
    <row r="520" spans="2:6" x14ac:dyDescent="0.2">
      <c r="B520" s="24"/>
      <c r="F520" s="24"/>
    </row>
    <row r="521" spans="2:6" x14ac:dyDescent="0.2">
      <c r="B521" s="24"/>
      <c r="F521" s="24"/>
    </row>
    <row r="522" spans="2:6" x14ac:dyDescent="0.2">
      <c r="B522" s="24"/>
      <c r="F522" s="24"/>
    </row>
    <row r="523" spans="2:6" x14ac:dyDescent="0.2">
      <c r="B523" s="24"/>
      <c r="F523" s="24"/>
    </row>
    <row r="524" spans="2:6" x14ac:dyDescent="0.2">
      <c r="B524" s="24"/>
      <c r="F524" s="24"/>
    </row>
    <row r="525" spans="2:6" x14ac:dyDescent="0.2">
      <c r="B525" s="24"/>
      <c r="F525" s="24"/>
    </row>
    <row r="526" spans="2:6" x14ac:dyDescent="0.2">
      <c r="B526" s="24"/>
      <c r="F526" s="24"/>
    </row>
    <row r="527" spans="2:6" x14ac:dyDescent="0.2">
      <c r="B527" s="24"/>
      <c r="F527" s="24"/>
    </row>
    <row r="528" spans="2:6" x14ac:dyDescent="0.2">
      <c r="B528" s="24"/>
      <c r="F528" s="24"/>
    </row>
    <row r="529" spans="2:6" x14ac:dyDescent="0.2">
      <c r="B529" s="24"/>
      <c r="F529" s="24"/>
    </row>
    <row r="530" spans="2:6" x14ac:dyDescent="0.2">
      <c r="B530" s="24"/>
      <c r="F530" s="24"/>
    </row>
    <row r="531" spans="2:6" x14ac:dyDescent="0.2">
      <c r="B531" s="24"/>
      <c r="F531" s="24"/>
    </row>
    <row r="532" spans="2:6" x14ac:dyDescent="0.2">
      <c r="B532" s="24"/>
      <c r="F532" s="24"/>
    </row>
    <row r="533" spans="2:6" x14ac:dyDescent="0.2">
      <c r="B533" s="24"/>
      <c r="F533" s="24"/>
    </row>
    <row r="534" spans="2:6" x14ac:dyDescent="0.2">
      <c r="B534" s="24"/>
      <c r="F534" s="24"/>
    </row>
    <row r="535" spans="2:6" x14ac:dyDescent="0.2">
      <c r="B535" s="24"/>
      <c r="F535" s="24"/>
    </row>
    <row r="536" spans="2:6" x14ac:dyDescent="0.2">
      <c r="B536" s="24"/>
      <c r="F536" s="24"/>
    </row>
    <row r="537" spans="2:6" x14ac:dyDescent="0.2">
      <c r="B537" s="24"/>
      <c r="F537" s="24"/>
    </row>
    <row r="538" spans="2:6" x14ac:dyDescent="0.2">
      <c r="B538" s="24"/>
      <c r="F538" s="24"/>
    </row>
    <row r="539" spans="2:6" x14ac:dyDescent="0.2">
      <c r="B539" s="24"/>
      <c r="F539" s="24"/>
    </row>
    <row r="540" spans="2:6" x14ac:dyDescent="0.2">
      <c r="B540" s="24"/>
      <c r="F540" s="24"/>
    </row>
    <row r="541" spans="2:6" x14ac:dyDescent="0.2">
      <c r="B541" s="24"/>
      <c r="F541" s="24"/>
    </row>
    <row r="542" spans="2:6" x14ac:dyDescent="0.2">
      <c r="B542" s="24"/>
      <c r="F542" s="24"/>
    </row>
    <row r="543" spans="2:6" x14ac:dyDescent="0.2">
      <c r="B543" s="24"/>
      <c r="F543" s="24"/>
    </row>
    <row r="544" spans="2:6" x14ac:dyDescent="0.2">
      <c r="B544" s="24"/>
      <c r="F544" s="24"/>
    </row>
    <row r="545" spans="2:6" x14ac:dyDescent="0.2">
      <c r="B545" s="24"/>
      <c r="F545" s="24"/>
    </row>
    <row r="546" spans="2:6" x14ac:dyDescent="0.2">
      <c r="B546" s="24"/>
      <c r="F546" s="24"/>
    </row>
    <row r="547" spans="2:6" x14ac:dyDescent="0.2">
      <c r="B547" s="24"/>
      <c r="F547" s="24"/>
    </row>
    <row r="548" spans="2:6" x14ac:dyDescent="0.2">
      <c r="B548" s="24"/>
      <c r="F548" s="24"/>
    </row>
    <row r="549" spans="2:6" x14ac:dyDescent="0.2">
      <c r="B549" s="24"/>
      <c r="F549" s="24"/>
    </row>
    <row r="550" spans="2:6" x14ac:dyDescent="0.2">
      <c r="B550" s="24"/>
      <c r="F550" s="24"/>
    </row>
    <row r="551" spans="2:6" x14ac:dyDescent="0.2">
      <c r="B551" s="24"/>
      <c r="F551" s="24"/>
    </row>
    <row r="552" spans="2:6" x14ac:dyDescent="0.2">
      <c r="B552" s="24"/>
      <c r="F552" s="24"/>
    </row>
    <row r="553" spans="2:6" x14ac:dyDescent="0.2">
      <c r="B553" s="24"/>
      <c r="F553" s="24"/>
    </row>
    <row r="554" spans="2:6" x14ac:dyDescent="0.2">
      <c r="B554" s="24"/>
      <c r="F554" s="24"/>
    </row>
    <row r="555" spans="2:6" x14ac:dyDescent="0.2">
      <c r="B555" s="24"/>
      <c r="F555" s="24"/>
    </row>
    <row r="556" spans="2:6" x14ac:dyDescent="0.2">
      <c r="B556" s="24"/>
      <c r="F556" s="24"/>
    </row>
    <row r="557" spans="2:6" x14ac:dyDescent="0.2">
      <c r="B557" s="24"/>
      <c r="F557" s="24"/>
    </row>
    <row r="558" spans="2:6" x14ac:dyDescent="0.2">
      <c r="B558" s="24"/>
      <c r="F558" s="24"/>
    </row>
    <row r="559" spans="2:6" x14ac:dyDescent="0.2">
      <c r="B559" s="24"/>
      <c r="F559" s="24"/>
    </row>
    <row r="560" spans="2:6" x14ac:dyDescent="0.2">
      <c r="B560" s="24"/>
      <c r="F560" s="24"/>
    </row>
    <row r="561" spans="2:6" x14ac:dyDescent="0.2">
      <c r="B561" s="24"/>
      <c r="F561" s="24"/>
    </row>
    <row r="562" spans="2:6" x14ac:dyDescent="0.2">
      <c r="B562" s="24"/>
      <c r="F562" s="24"/>
    </row>
    <row r="563" spans="2:6" x14ac:dyDescent="0.2">
      <c r="B563" s="24"/>
      <c r="F563" s="24"/>
    </row>
    <row r="564" spans="2:6" x14ac:dyDescent="0.2">
      <c r="B564" s="24"/>
      <c r="F564" s="24"/>
    </row>
    <row r="565" spans="2:6" x14ac:dyDescent="0.2">
      <c r="B565" s="24"/>
      <c r="F565" s="24"/>
    </row>
    <row r="566" spans="2:6" x14ac:dyDescent="0.2">
      <c r="B566" s="24"/>
      <c r="F566" s="24"/>
    </row>
    <row r="567" spans="2:6" x14ac:dyDescent="0.2">
      <c r="B567" s="24"/>
      <c r="F567" s="24"/>
    </row>
    <row r="568" spans="2:6" x14ac:dyDescent="0.2">
      <c r="B568" s="24"/>
      <c r="F568" s="24"/>
    </row>
    <row r="569" spans="2:6" x14ac:dyDescent="0.2">
      <c r="B569" s="24"/>
      <c r="F569" s="24"/>
    </row>
    <row r="570" spans="2:6" x14ac:dyDescent="0.2">
      <c r="B570" s="24"/>
      <c r="F570" s="24"/>
    </row>
    <row r="571" spans="2:6" x14ac:dyDescent="0.2">
      <c r="B571" s="24"/>
      <c r="F571" s="24"/>
    </row>
    <row r="572" spans="2:6" x14ac:dyDescent="0.2">
      <c r="B572" s="24"/>
      <c r="F572" s="24"/>
    </row>
    <row r="573" spans="2:6" x14ac:dyDescent="0.2">
      <c r="B573" s="24"/>
      <c r="F573" s="24"/>
    </row>
    <row r="574" spans="2:6" x14ac:dyDescent="0.2">
      <c r="B574" s="24"/>
      <c r="F574" s="24"/>
    </row>
    <row r="575" spans="2:6" x14ac:dyDescent="0.2">
      <c r="B575" s="24"/>
      <c r="F575" s="24"/>
    </row>
    <row r="576" spans="2:6" x14ac:dyDescent="0.2">
      <c r="B576" s="24"/>
      <c r="F576" s="24"/>
    </row>
    <row r="577" spans="2:6" x14ac:dyDescent="0.2">
      <c r="B577" s="24"/>
      <c r="F577" s="24"/>
    </row>
    <row r="578" spans="2:6" x14ac:dyDescent="0.2">
      <c r="B578" s="24"/>
      <c r="F578" s="24"/>
    </row>
    <row r="579" spans="2:6" x14ac:dyDescent="0.2">
      <c r="B579" s="24"/>
      <c r="F579" s="24"/>
    </row>
    <row r="580" spans="2:6" x14ac:dyDescent="0.2">
      <c r="B580" s="24"/>
      <c r="F580" s="24"/>
    </row>
    <row r="581" spans="2:6" x14ac:dyDescent="0.2">
      <c r="B581" s="24"/>
      <c r="F581" s="24"/>
    </row>
    <row r="582" spans="2:6" x14ac:dyDescent="0.2">
      <c r="B582" s="24"/>
      <c r="F582" s="24"/>
    </row>
    <row r="583" spans="2:6" x14ac:dyDescent="0.2">
      <c r="B583" s="24"/>
      <c r="F583" s="24"/>
    </row>
    <row r="584" spans="2:6" x14ac:dyDescent="0.2">
      <c r="B584" s="24"/>
      <c r="F584" s="24"/>
    </row>
    <row r="585" spans="2:6" x14ac:dyDescent="0.2">
      <c r="B585" s="24"/>
      <c r="F585" s="24"/>
    </row>
    <row r="586" spans="2:6" x14ac:dyDescent="0.2">
      <c r="B586" s="24"/>
      <c r="F586" s="24"/>
    </row>
    <row r="587" spans="2:6" x14ac:dyDescent="0.2">
      <c r="B587" s="24"/>
      <c r="F587" s="24"/>
    </row>
    <row r="588" spans="2:6" x14ac:dyDescent="0.2">
      <c r="B588" s="24"/>
      <c r="F588" s="24"/>
    </row>
    <row r="589" spans="2:6" x14ac:dyDescent="0.2">
      <c r="B589" s="24"/>
      <c r="F589" s="24"/>
    </row>
    <row r="590" spans="2:6" x14ac:dyDescent="0.2">
      <c r="B590" s="24"/>
      <c r="F590" s="24"/>
    </row>
    <row r="591" spans="2:6" x14ac:dyDescent="0.2">
      <c r="B591" s="24"/>
      <c r="F591" s="24"/>
    </row>
    <row r="592" spans="2:6" x14ac:dyDescent="0.2">
      <c r="B592" s="24"/>
      <c r="F592" s="24"/>
    </row>
    <row r="593" spans="2:6" x14ac:dyDescent="0.2">
      <c r="B593" s="24"/>
      <c r="F593" s="24"/>
    </row>
    <row r="594" spans="2:6" x14ac:dyDescent="0.2">
      <c r="B594" s="24"/>
      <c r="F594" s="24"/>
    </row>
    <row r="595" spans="2:6" x14ac:dyDescent="0.2">
      <c r="B595" s="24"/>
      <c r="F595" s="24"/>
    </row>
    <row r="596" spans="2:6" x14ac:dyDescent="0.2">
      <c r="B596" s="24"/>
      <c r="F596" s="24"/>
    </row>
    <row r="597" spans="2:6" x14ac:dyDescent="0.2">
      <c r="B597" s="24"/>
      <c r="F597" s="24"/>
    </row>
    <row r="598" spans="2:6" x14ac:dyDescent="0.2">
      <c r="B598" s="24"/>
      <c r="F598" s="24"/>
    </row>
    <row r="599" spans="2:6" x14ac:dyDescent="0.2">
      <c r="B599" s="24"/>
      <c r="F599" s="24"/>
    </row>
    <row r="600" spans="2:6" x14ac:dyDescent="0.2">
      <c r="B600" s="24"/>
      <c r="F600" s="24"/>
    </row>
    <row r="601" spans="2:6" x14ac:dyDescent="0.2">
      <c r="B601" s="24"/>
      <c r="F601" s="24"/>
    </row>
    <row r="602" spans="2:6" x14ac:dyDescent="0.2">
      <c r="B602" s="24"/>
      <c r="F602" s="24"/>
    </row>
    <row r="603" spans="2:6" x14ac:dyDescent="0.2">
      <c r="B603" s="24"/>
      <c r="F603" s="24"/>
    </row>
    <row r="604" spans="2:6" x14ac:dyDescent="0.2">
      <c r="B604" s="24"/>
      <c r="F604" s="24"/>
    </row>
    <row r="605" spans="2:6" x14ac:dyDescent="0.2">
      <c r="B605" s="24"/>
      <c r="F605" s="24"/>
    </row>
    <row r="606" spans="2:6" x14ac:dyDescent="0.2">
      <c r="B606" s="24"/>
      <c r="F606" s="24"/>
    </row>
    <row r="607" spans="2:6" x14ac:dyDescent="0.2">
      <c r="B607" s="24"/>
      <c r="F607" s="24"/>
    </row>
    <row r="608" spans="2:6" x14ac:dyDescent="0.2">
      <c r="B608" s="24"/>
      <c r="F608" s="24"/>
    </row>
    <row r="609" spans="2:6" x14ac:dyDescent="0.2">
      <c r="B609" s="24"/>
      <c r="F609" s="24"/>
    </row>
    <row r="610" spans="2:6" x14ac:dyDescent="0.2">
      <c r="B610" s="24"/>
      <c r="F610" s="24"/>
    </row>
    <row r="611" spans="2:6" x14ac:dyDescent="0.2">
      <c r="B611" s="24"/>
      <c r="F611" s="24"/>
    </row>
    <row r="612" spans="2:6" x14ac:dyDescent="0.2">
      <c r="B612" s="24"/>
      <c r="F612" s="24"/>
    </row>
    <row r="613" spans="2:6" x14ac:dyDescent="0.2">
      <c r="B613" s="24"/>
      <c r="F613" s="24"/>
    </row>
    <row r="614" spans="2:6" x14ac:dyDescent="0.2">
      <c r="B614" s="24"/>
      <c r="F614" s="24"/>
    </row>
    <row r="615" spans="2:6" x14ac:dyDescent="0.2">
      <c r="B615" s="24"/>
      <c r="F615" s="24"/>
    </row>
    <row r="616" spans="2:6" x14ac:dyDescent="0.2">
      <c r="B616" s="24"/>
      <c r="F616" s="24"/>
    </row>
    <row r="617" spans="2:6" x14ac:dyDescent="0.2">
      <c r="B617" s="24"/>
      <c r="F617" s="24"/>
    </row>
    <row r="618" spans="2:6" x14ac:dyDescent="0.2">
      <c r="B618" s="24"/>
      <c r="F618" s="24"/>
    </row>
    <row r="619" spans="2:6" x14ac:dyDescent="0.2">
      <c r="B619" s="24"/>
      <c r="F619" s="24"/>
    </row>
    <row r="620" spans="2:6" x14ac:dyDescent="0.2">
      <c r="B620" s="24"/>
      <c r="F620" s="24"/>
    </row>
    <row r="621" spans="2:6" x14ac:dyDescent="0.2">
      <c r="B621" s="24"/>
      <c r="F621" s="24"/>
    </row>
    <row r="622" spans="2:6" x14ac:dyDescent="0.2">
      <c r="B622" s="24"/>
      <c r="F622" s="24"/>
    </row>
    <row r="623" spans="2:6" x14ac:dyDescent="0.2">
      <c r="B623" s="24"/>
      <c r="F623" s="24"/>
    </row>
    <row r="624" spans="2:6" x14ac:dyDescent="0.2">
      <c r="B624" s="24"/>
      <c r="F624" s="24"/>
    </row>
    <row r="625" spans="2:6" x14ac:dyDescent="0.2">
      <c r="B625" s="24"/>
      <c r="F625" s="24"/>
    </row>
    <row r="626" spans="2:6" x14ac:dyDescent="0.2">
      <c r="B626" s="24"/>
      <c r="F626" s="24"/>
    </row>
    <row r="627" spans="2:6" x14ac:dyDescent="0.2">
      <c r="B627" s="24"/>
      <c r="F627" s="24"/>
    </row>
    <row r="628" spans="2:6" x14ac:dyDescent="0.2">
      <c r="B628" s="24"/>
      <c r="F628" s="24"/>
    </row>
    <row r="629" spans="2:6" x14ac:dyDescent="0.2">
      <c r="B629" s="24"/>
      <c r="F629" s="24"/>
    </row>
    <row r="630" spans="2:6" x14ac:dyDescent="0.2">
      <c r="B630" s="24"/>
      <c r="F630" s="24"/>
    </row>
    <row r="631" spans="2:6" x14ac:dyDescent="0.2">
      <c r="B631" s="24"/>
      <c r="F631" s="24"/>
    </row>
    <row r="632" spans="2:6" x14ac:dyDescent="0.2">
      <c r="B632" s="24"/>
      <c r="F632" s="24"/>
    </row>
    <row r="633" spans="2:6" x14ac:dyDescent="0.2">
      <c r="B633" s="24"/>
      <c r="F633" s="24"/>
    </row>
    <row r="634" spans="2:6" x14ac:dyDescent="0.2">
      <c r="B634" s="24"/>
      <c r="F634" s="24"/>
    </row>
    <row r="635" spans="2:6" x14ac:dyDescent="0.2">
      <c r="B635" s="24"/>
      <c r="F635" s="24"/>
    </row>
    <row r="636" spans="2:6" x14ac:dyDescent="0.2">
      <c r="B636" s="24"/>
      <c r="F636" s="24"/>
    </row>
    <row r="637" spans="2:6" x14ac:dyDescent="0.2">
      <c r="B637" s="24"/>
      <c r="F637" s="24"/>
    </row>
    <row r="638" spans="2:6" x14ac:dyDescent="0.2">
      <c r="B638" s="24"/>
      <c r="F638" s="24"/>
    </row>
    <row r="639" spans="2:6" x14ac:dyDescent="0.2">
      <c r="B639" s="24"/>
      <c r="F639" s="24"/>
    </row>
    <row r="640" spans="2:6" x14ac:dyDescent="0.2">
      <c r="B640" s="24"/>
      <c r="F640" s="24"/>
    </row>
    <row r="641" spans="2:6" x14ac:dyDescent="0.2">
      <c r="B641" s="24"/>
      <c r="F641" s="24"/>
    </row>
    <row r="642" spans="2:6" x14ac:dyDescent="0.2">
      <c r="B642" s="24"/>
      <c r="F642" s="24"/>
    </row>
    <row r="643" spans="2:6" x14ac:dyDescent="0.2">
      <c r="B643" s="24"/>
      <c r="F643" s="24"/>
    </row>
    <row r="644" spans="2:6" x14ac:dyDescent="0.2">
      <c r="B644" s="24"/>
      <c r="F644" s="24"/>
    </row>
    <row r="645" spans="2:6" x14ac:dyDescent="0.2">
      <c r="B645" s="24"/>
      <c r="F645" s="24"/>
    </row>
    <row r="646" spans="2:6" x14ac:dyDescent="0.2">
      <c r="B646" s="24"/>
      <c r="F646" s="24"/>
    </row>
    <row r="647" spans="2:6" x14ac:dyDescent="0.2">
      <c r="B647" s="24"/>
      <c r="F647" s="24"/>
    </row>
    <row r="648" spans="2:6" x14ac:dyDescent="0.2">
      <c r="B648" s="24"/>
      <c r="F648" s="24"/>
    </row>
    <row r="649" spans="2:6" x14ac:dyDescent="0.2">
      <c r="B649" s="24"/>
      <c r="F649" s="24"/>
    </row>
    <row r="650" spans="2:6" x14ac:dyDescent="0.2">
      <c r="B650" s="24"/>
      <c r="F650" s="24"/>
    </row>
    <row r="651" spans="2:6" x14ac:dyDescent="0.2">
      <c r="B651" s="24"/>
      <c r="F651" s="24"/>
    </row>
    <row r="652" spans="2:6" x14ac:dyDescent="0.2">
      <c r="B652" s="24"/>
      <c r="F652" s="24"/>
    </row>
    <row r="653" spans="2:6" x14ac:dyDescent="0.2">
      <c r="B653" s="24"/>
      <c r="F653" s="24"/>
    </row>
    <row r="654" spans="2:6" x14ac:dyDescent="0.2">
      <c r="B654" s="24"/>
      <c r="F654" s="24"/>
    </row>
    <row r="655" spans="2:6" x14ac:dyDescent="0.2">
      <c r="B655" s="24"/>
      <c r="F655" s="24"/>
    </row>
    <row r="656" spans="2:6" x14ac:dyDescent="0.2">
      <c r="B656" s="24"/>
      <c r="F656" s="24"/>
    </row>
    <row r="657" spans="2:6" x14ac:dyDescent="0.2">
      <c r="B657" s="24"/>
      <c r="F657" s="24"/>
    </row>
    <row r="658" spans="2:6" x14ac:dyDescent="0.2">
      <c r="B658" s="24"/>
      <c r="F658" s="24"/>
    </row>
    <row r="659" spans="2:6" x14ac:dyDescent="0.2">
      <c r="B659" s="24"/>
      <c r="F659" s="24"/>
    </row>
    <row r="660" spans="2:6" x14ac:dyDescent="0.2">
      <c r="B660" s="24"/>
      <c r="F660" s="24"/>
    </row>
    <row r="661" spans="2:6" x14ac:dyDescent="0.2">
      <c r="B661" s="24"/>
      <c r="F661" s="24"/>
    </row>
    <row r="662" spans="2:6" x14ac:dyDescent="0.2">
      <c r="B662" s="24"/>
      <c r="F662" s="24"/>
    </row>
    <row r="663" spans="2:6" x14ac:dyDescent="0.2">
      <c r="B663" s="24"/>
      <c r="F663" s="24"/>
    </row>
    <row r="664" spans="2:6" x14ac:dyDescent="0.2">
      <c r="B664" s="24"/>
      <c r="F664" s="24"/>
    </row>
    <row r="665" spans="2:6" x14ac:dyDescent="0.2">
      <c r="B665" s="24"/>
      <c r="F665" s="24"/>
    </row>
    <row r="666" spans="2:6" x14ac:dyDescent="0.2">
      <c r="B666" s="24"/>
      <c r="F666" s="24"/>
    </row>
    <row r="667" spans="2:6" x14ac:dyDescent="0.2">
      <c r="B667" s="24"/>
      <c r="F667" s="24"/>
    </row>
    <row r="668" spans="2:6" x14ac:dyDescent="0.2">
      <c r="B668" s="24"/>
      <c r="F668" s="24"/>
    </row>
    <row r="669" spans="2:6" x14ac:dyDescent="0.2">
      <c r="B669" s="24"/>
      <c r="F669" s="24"/>
    </row>
    <row r="670" spans="2:6" x14ac:dyDescent="0.2">
      <c r="B670" s="24"/>
      <c r="F670" s="24"/>
    </row>
    <row r="671" spans="2:6" x14ac:dyDescent="0.2">
      <c r="B671" s="24"/>
      <c r="F671" s="24"/>
    </row>
    <row r="672" spans="2:6" x14ac:dyDescent="0.2">
      <c r="B672" s="24"/>
      <c r="F672" s="24"/>
    </row>
    <row r="673" spans="2:6" x14ac:dyDescent="0.2">
      <c r="B673" s="24"/>
      <c r="F673" s="24"/>
    </row>
    <row r="674" spans="2:6" x14ac:dyDescent="0.2">
      <c r="B674" s="24"/>
      <c r="F674" s="24"/>
    </row>
    <row r="675" spans="2:6" x14ac:dyDescent="0.2">
      <c r="B675" s="24"/>
      <c r="F675" s="24"/>
    </row>
    <row r="676" spans="2:6" x14ac:dyDescent="0.2">
      <c r="B676" s="24"/>
      <c r="F676" s="24"/>
    </row>
    <row r="677" spans="2:6" x14ac:dyDescent="0.2">
      <c r="B677" s="24"/>
      <c r="F677" s="24"/>
    </row>
    <row r="678" spans="2:6" x14ac:dyDescent="0.2">
      <c r="B678" s="24"/>
      <c r="F678" s="24"/>
    </row>
    <row r="679" spans="2:6" x14ac:dyDescent="0.2">
      <c r="B679" s="24"/>
      <c r="F679" s="24"/>
    </row>
    <row r="680" spans="2:6" x14ac:dyDescent="0.2">
      <c r="B680" s="24"/>
      <c r="F680" s="24"/>
    </row>
    <row r="681" spans="2:6" x14ac:dyDescent="0.2">
      <c r="B681" s="24"/>
      <c r="F681" s="24"/>
    </row>
    <row r="682" spans="2:6" x14ac:dyDescent="0.2">
      <c r="B682" s="24"/>
      <c r="F682" s="24"/>
    </row>
    <row r="683" spans="2:6" x14ac:dyDescent="0.2">
      <c r="B683" s="24"/>
      <c r="F683" s="24"/>
    </row>
    <row r="684" spans="2:6" x14ac:dyDescent="0.2">
      <c r="B684" s="24"/>
      <c r="F684" s="24"/>
    </row>
    <row r="685" spans="2:6" x14ac:dyDescent="0.2">
      <c r="B685" s="24"/>
      <c r="F685" s="24"/>
    </row>
    <row r="686" spans="2:6" x14ac:dyDescent="0.2">
      <c r="B686" s="24"/>
      <c r="F686" s="24"/>
    </row>
    <row r="687" spans="2:6" x14ac:dyDescent="0.2">
      <c r="B687" s="24"/>
      <c r="F687" s="24"/>
    </row>
    <row r="688" spans="2:6" x14ac:dyDescent="0.2">
      <c r="B688" s="24"/>
      <c r="F688" s="24"/>
    </row>
    <row r="689" spans="2:6" x14ac:dyDescent="0.2">
      <c r="B689" s="24"/>
      <c r="F689" s="24"/>
    </row>
    <row r="690" spans="2:6" x14ac:dyDescent="0.2">
      <c r="B690" s="24"/>
      <c r="F690" s="24"/>
    </row>
    <row r="691" spans="2:6" x14ac:dyDescent="0.2">
      <c r="B691" s="24"/>
      <c r="F691" s="24"/>
    </row>
    <row r="692" spans="2:6" x14ac:dyDescent="0.2">
      <c r="B692" s="24"/>
      <c r="F692" s="24"/>
    </row>
    <row r="693" spans="2:6" x14ac:dyDescent="0.2">
      <c r="B693" s="24"/>
      <c r="F693" s="24"/>
    </row>
    <row r="694" spans="2:6" x14ac:dyDescent="0.2">
      <c r="B694" s="24"/>
      <c r="F694" s="24"/>
    </row>
    <row r="695" spans="2:6" x14ac:dyDescent="0.2">
      <c r="B695" s="24"/>
      <c r="F695" s="24"/>
    </row>
    <row r="696" spans="2:6" x14ac:dyDescent="0.2">
      <c r="B696" s="24"/>
      <c r="F696" s="24"/>
    </row>
    <row r="697" spans="2:6" x14ac:dyDescent="0.2">
      <c r="B697" s="24"/>
      <c r="F697" s="24"/>
    </row>
    <row r="698" spans="2:6" x14ac:dyDescent="0.2">
      <c r="B698" s="24"/>
      <c r="F698" s="24"/>
    </row>
    <row r="699" spans="2:6" x14ac:dyDescent="0.2">
      <c r="B699" s="24"/>
      <c r="F699" s="24"/>
    </row>
    <row r="700" spans="2:6" x14ac:dyDescent="0.2">
      <c r="B700" s="24"/>
      <c r="F700" s="24"/>
    </row>
    <row r="701" spans="2:6" x14ac:dyDescent="0.2">
      <c r="B701" s="24"/>
      <c r="F701" s="24"/>
    </row>
    <row r="702" spans="2:6" x14ac:dyDescent="0.2">
      <c r="B702" s="24"/>
      <c r="F702" s="24"/>
    </row>
    <row r="703" spans="2:6" x14ac:dyDescent="0.2">
      <c r="B703" s="24"/>
      <c r="F703" s="24"/>
    </row>
    <row r="704" spans="2:6" x14ac:dyDescent="0.2">
      <c r="B704" s="24"/>
      <c r="F704" s="24"/>
    </row>
    <row r="705" spans="2:6" x14ac:dyDescent="0.2">
      <c r="B705" s="24"/>
      <c r="F705" s="24"/>
    </row>
    <row r="706" spans="2:6" x14ac:dyDescent="0.2">
      <c r="B706" s="24"/>
      <c r="F706" s="24"/>
    </row>
    <row r="707" spans="2:6" x14ac:dyDescent="0.2">
      <c r="B707" s="24"/>
      <c r="F707" s="24"/>
    </row>
    <row r="708" spans="2:6" x14ac:dyDescent="0.2">
      <c r="B708" s="24"/>
      <c r="F708" s="24"/>
    </row>
    <row r="709" spans="2:6" x14ac:dyDescent="0.2">
      <c r="B709" s="24"/>
      <c r="F709" s="24"/>
    </row>
    <row r="710" spans="2:6" x14ac:dyDescent="0.2">
      <c r="B710" s="24"/>
      <c r="F710" s="24"/>
    </row>
    <row r="711" spans="2:6" x14ac:dyDescent="0.2">
      <c r="B711" s="24"/>
      <c r="F711" s="24"/>
    </row>
    <row r="712" spans="2:6" x14ac:dyDescent="0.2">
      <c r="B712" s="24"/>
      <c r="F712" s="24"/>
    </row>
    <row r="713" spans="2:6" x14ac:dyDescent="0.2">
      <c r="B713" s="24"/>
      <c r="F713" s="24"/>
    </row>
    <row r="714" spans="2:6" x14ac:dyDescent="0.2">
      <c r="B714" s="24"/>
      <c r="F714" s="24"/>
    </row>
    <row r="715" spans="2:6" x14ac:dyDescent="0.2">
      <c r="B715" s="24"/>
      <c r="F715" s="24"/>
    </row>
    <row r="716" spans="2:6" x14ac:dyDescent="0.2">
      <c r="B716" s="24"/>
      <c r="F716" s="24"/>
    </row>
    <row r="717" spans="2:6" x14ac:dyDescent="0.2">
      <c r="B717" s="24"/>
      <c r="F717" s="24"/>
    </row>
    <row r="718" spans="2:6" x14ac:dyDescent="0.2">
      <c r="B718" s="24"/>
      <c r="F718" s="24"/>
    </row>
    <row r="719" spans="2:6" x14ac:dyDescent="0.2">
      <c r="B719" s="24"/>
      <c r="F719" s="24"/>
    </row>
    <row r="720" spans="2:6" x14ac:dyDescent="0.2">
      <c r="B720" s="24"/>
      <c r="F720" s="24"/>
    </row>
    <row r="721" spans="2:6" x14ac:dyDescent="0.2">
      <c r="B721" s="24"/>
      <c r="F721" s="24"/>
    </row>
    <row r="722" spans="2:6" x14ac:dyDescent="0.2">
      <c r="B722" s="24"/>
      <c r="F722" s="24"/>
    </row>
    <row r="723" spans="2:6" x14ac:dyDescent="0.2">
      <c r="B723" s="24"/>
      <c r="F723" s="24"/>
    </row>
    <row r="724" spans="2:6" x14ac:dyDescent="0.2">
      <c r="B724" s="24"/>
      <c r="F724" s="24"/>
    </row>
    <row r="725" spans="2:6" x14ac:dyDescent="0.2">
      <c r="B725" s="24"/>
      <c r="F725" s="24"/>
    </row>
    <row r="726" spans="2:6" x14ac:dyDescent="0.2">
      <c r="B726" s="24"/>
      <c r="F726" s="24"/>
    </row>
    <row r="727" spans="2:6" x14ac:dyDescent="0.2">
      <c r="B727" s="24"/>
      <c r="F727" s="24"/>
    </row>
    <row r="728" spans="2:6" x14ac:dyDescent="0.2">
      <c r="B728" s="24"/>
      <c r="F728" s="24"/>
    </row>
    <row r="729" spans="2:6" x14ac:dyDescent="0.2">
      <c r="B729" s="24"/>
      <c r="F729" s="24"/>
    </row>
    <row r="730" spans="2:6" x14ac:dyDescent="0.2">
      <c r="B730" s="24"/>
      <c r="F730" s="24"/>
    </row>
    <row r="731" spans="2:6" x14ac:dyDescent="0.2">
      <c r="B731" s="24"/>
      <c r="F731" s="24"/>
    </row>
    <row r="732" spans="2:6" x14ac:dyDescent="0.2">
      <c r="B732" s="24"/>
      <c r="F732" s="24"/>
    </row>
    <row r="733" spans="2:6" x14ac:dyDescent="0.2">
      <c r="B733" s="24"/>
      <c r="F733" s="24"/>
    </row>
    <row r="734" spans="2:6" x14ac:dyDescent="0.2">
      <c r="B734" s="24"/>
      <c r="F734" s="24"/>
    </row>
    <row r="735" spans="2:6" x14ac:dyDescent="0.2">
      <c r="B735" s="24"/>
      <c r="F735" s="24"/>
    </row>
    <row r="736" spans="2:6" x14ac:dyDescent="0.2">
      <c r="B736" s="24"/>
      <c r="F736" s="24"/>
    </row>
    <row r="737" spans="2:6" x14ac:dyDescent="0.2">
      <c r="B737" s="24"/>
      <c r="F737" s="24"/>
    </row>
    <row r="738" spans="2:6" x14ac:dyDescent="0.2">
      <c r="B738" s="24"/>
      <c r="F738" s="24"/>
    </row>
    <row r="739" spans="2:6" x14ac:dyDescent="0.2">
      <c r="B739" s="24"/>
      <c r="F739" s="24"/>
    </row>
    <row r="740" spans="2:6" x14ac:dyDescent="0.2">
      <c r="B740" s="24"/>
      <c r="F740" s="24"/>
    </row>
    <row r="741" spans="2:6" x14ac:dyDescent="0.2">
      <c r="B741" s="24"/>
      <c r="F741" s="24"/>
    </row>
    <row r="742" spans="2:6" x14ac:dyDescent="0.2">
      <c r="B742" s="24"/>
      <c r="F742" s="24"/>
    </row>
    <row r="743" spans="2:6" x14ac:dyDescent="0.2">
      <c r="B743" s="24"/>
      <c r="F743" s="24"/>
    </row>
    <row r="744" spans="2:6" x14ac:dyDescent="0.2">
      <c r="B744" s="24"/>
      <c r="F744" s="24"/>
    </row>
    <row r="745" spans="2:6" x14ac:dyDescent="0.2">
      <c r="B745" s="24"/>
      <c r="F745" s="24"/>
    </row>
    <row r="746" spans="2:6" x14ac:dyDescent="0.2">
      <c r="B746" s="24"/>
      <c r="F746" s="24"/>
    </row>
    <row r="747" spans="2:6" x14ac:dyDescent="0.2">
      <c r="B747" s="24"/>
      <c r="F747" s="24"/>
    </row>
    <row r="748" spans="2:6" x14ac:dyDescent="0.2">
      <c r="B748" s="24"/>
      <c r="F748" s="24"/>
    </row>
    <row r="749" spans="2:6" x14ac:dyDescent="0.2">
      <c r="B749" s="24"/>
      <c r="F749" s="24"/>
    </row>
    <row r="750" spans="2:6" x14ac:dyDescent="0.2">
      <c r="B750" s="24"/>
      <c r="F750" s="24"/>
    </row>
    <row r="751" spans="2:6" x14ac:dyDescent="0.2">
      <c r="B751" s="24"/>
      <c r="F751" s="24"/>
    </row>
    <row r="752" spans="2:6" x14ac:dyDescent="0.2">
      <c r="B752" s="24"/>
      <c r="F752" s="24"/>
    </row>
    <row r="753" spans="2:6" x14ac:dyDescent="0.2">
      <c r="B753" s="24"/>
      <c r="F753" s="24"/>
    </row>
    <row r="754" spans="2:6" x14ac:dyDescent="0.2">
      <c r="B754" s="24"/>
      <c r="F754" s="24"/>
    </row>
    <row r="755" spans="2:6" x14ac:dyDescent="0.2">
      <c r="B755" s="24"/>
      <c r="F755" s="24"/>
    </row>
    <row r="756" spans="2:6" x14ac:dyDescent="0.2">
      <c r="B756" s="24"/>
      <c r="F756" s="24"/>
    </row>
    <row r="757" spans="2:6" x14ac:dyDescent="0.2">
      <c r="B757" s="24"/>
      <c r="F757" s="24"/>
    </row>
    <row r="758" spans="2:6" x14ac:dyDescent="0.2">
      <c r="B758" s="24"/>
      <c r="F758" s="24"/>
    </row>
    <row r="759" spans="2:6" x14ac:dyDescent="0.2">
      <c r="B759" s="24"/>
      <c r="F759" s="24"/>
    </row>
    <row r="760" spans="2:6" x14ac:dyDescent="0.2">
      <c r="B760" s="24"/>
      <c r="F760" s="24"/>
    </row>
    <row r="761" spans="2:6" x14ac:dyDescent="0.2">
      <c r="B761" s="24"/>
      <c r="F761" s="24"/>
    </row>
    <row r="762" spans="2:6" x14ac:dyDescent="0.2">
      <c r="B762" s="24"/>
      <c r="F762" s="24"/>
    </row>
    <row r="763" spans="2:6" x14ac:dyDescent="0.2">
      <c r="B763" s="24"/>
      <c r="F763" s="24"/>
    </row>
    <row r="764" spans="2:6" x14ac:dyDescent="0.2">
      <c r="B764" s="24"/>
      <c r="F764" s="24"/>
    </row>
    <row r="765" spans="2:6" x14ac:dyDescent="0.2">
      <c r="B765" s="24"/>
      <c r="F765" s="24"/>
    </row>
    <row r="766" spans="2:6" x14ac:dyDescent="0.2">
      <c r="B766" s="24"/>
      <c r="F766" s="24"/>
    </row>
    <row r="767" spans="2:6" x14ac:dyDescent="0.2">
      <c r="B767" s="24"/>
      <c r="F767" s="24"/>
    </row>
    <row r="768" spans="2:6" x14ac:dyDescent="0.2">
      <c r="B768" s="24"/>
      <c r="F768" s="24"/>
    </row>
    <row r="769" spans="2:6" x14ac:dyDescent="0.2">
      <c r="B769" s="24"/>
      <c r="F769" s="24"/>
    </row>
    <row r="770" spans="2:6" x14ac:dyDescent="0.2">
      <c r="B770" s="24"/>
      <c r="F770" s="24"/>
    </row>
    <row r="771" spans="2:6" x14ac:dyDescent="0.2">
      <c r="B771" s="24"/>
      <c r="F771" s="24"/>
    </row>
    <row r="772" spans="2:6" x14ac:dyDescent="0.2">
      <c r="B772" s="24"/>
      <c r="F772" s="24"/>
    </row>
    <row r="773" spans="2:6" x14ac:dyDescent="0.2">
      <c r="B773" s="24"/>
      <c r="F773" s="24"/>
    </row>
    <row r="774" spans="2:6" x14ac:dyDescent="0.2">
      <c r="B774" s="24"/>
      <c r="F774" s="24"/>
    </row>
    <row r="775" spans="2:6" x14ac:dyDescent="0.2">
      <c r="B775" s="24"/>
      <c r="F775" s="24"/>
    </row>
    <row r="776" spans="2:6" x14ac:dyDescent="0.2">
      <c r="B776" s="24"/>
      <c r="F776" s="24"/>
    </row>
    <row r="777" spans="2:6" x14ac:dyDescent="0.2">
      <c r="B777" s="24"/>
      <c r="F777" s="24"/>
    </row>
    <row r="778" spans="2:6" x14ac:dyDescent="0.2">
      <c r="B778" s="24"/>
      <c r="F778" s="24"/>
    </row>
    <row r="779" spans="2:6" x14ac:dyDescent="0.2">
      <c r="B779" s="24"/>
      <c r="F779" s="24"/>
    </row>
    <row r="780" spans="2:6" x14ac:dyDescent="0.2">
      <c r="B780" s="24"/>
      <c r="F780" s="24"/>
    </row>
    <row r="781" spans="2:6" x14ac:dyDescent="0.2">
      <c r="B781" s="24"/>
      <c r="F781" s="24"/>
    </row>
    <row r="782" spans="2:6" x14ac:dyDescent="0.2">
      <c r="B782" s="24"/>
      <c r="F782" s="24"/>
    </row>
    <row r="783" spans="2:6" x14ac:dyDescent="0.2">
      <c r="B783" s="24"/>
      <c r="F783" s="24"/>
    </row>
    <row r="784" spans="2:6" x14ac:dyDescent="0.2">
      <c r="B784" s="24"/>
      <c r="F784" s="24"/>
    </row>
    <row r="785" spans="2:6" x14ac:dyDescent="0.2">
      <c r="B785" s="24"/>
      <c r="F785" s="24"/>
    </row>
    <row r="786" spans="2:6" x14ac:dyDescent="0.2">
      <c r="B786" s="24"/>
      <c r="F786" s="24"/>
    </row>
    <row r="787" spans="2:6" x14ac:dyDescent="0.2">
      <c r="B787" s="24"/>
      <c r="F787" s="24"/>
    </row>
    <row r="788" spans="2:6" x14ac:dyDescent="0.2">
      <c r="B788" s="24"/>
      <c r="F788" s="24"/>
    </row>
    <row r="789" spans="2:6" x14ac:dyDescent="0.2">
      <c r="B789" s="24"/>
      <c r="F789" s="24"/>
    </row>
    <row r="790" spans="2:6" x14ac:dyDescent="0.2">
      <c r="B790" s="24"/>
      <c r="F790" s="24"/>
    </row>
    <row r="791" spans="2:6" x14ac:dyDescent="0.2">
      <c r="B791" s="24"/>
      <c r="F791" s="24"/>
    </row>
    <row r="792" spans="2:6" x14ac:dyDescent="0.2">
      <c r="B792" s="24"/>
      <c r="F792" s="24"/>
    </row>
    <row r="793" spans="2:6" x14ac:dyDescent="0.2">
      <c r="B793" s="24"/>
      <c r="F793" s="24"/>
    </row>
    <row r="794" spans="2:6" x14ac:dyDescent="0.2">
      <c r="B794" s="24"/>
      <c r="F794" s="24"/>
    </row>
    <row r="795" spans="2:6" x14ac:dyDescent="0.2">
      <c r="B795" s="24"/>
      <c r="F795" s="24"/>
    </row>
    <row r="796" spans="2:6" x14ac:dyDescent="0.2">
      <c r="B796" s="24"/>
      <c r="F796" s="24"/>
    </row>
    <row r="797" spans="2:6" x14ac:dyDescent="0.2">
      <c r="B797" s="24"/>
      <c r="F797" s="24"/>
    </row>
    <row r="798" spans="2:6" x14ac:dyDescent="0.2">
      <c r="B798" s="24"/>
      <c r="F798" s="24"/>
    </row>
    <row r="799" spans="2:6" x14ac:dyDescent="0.2">
      <c r="B799" s="24"/>
      <c r="F799" s="24"/>
    </row>
    <row r="800" spans="2:6" x14ac:dyDescent="0.2">
      <c r="B800" s="24"/>
      <c r="F800" s="24"/>
    </row>
    <row r="801" spans="2:6" x14ac:dyDescent="0.2">
      <c r="B801" s="24"/>
      <c r="F801" s="24"/>
    </row>
    <row r="802" spans="2:6" x14ac:dyDescent="0.2">
      <c r="B802" s="24"/>
      <c r="F802" s="24"/>
    </row>
    <row r="803" spans="2:6" x14ac:dyDescent="0.2">
      <c r="B803" s="24"/>
      <c r="F803" s="24"/>
    </row>
    <row r="804" spans="2:6" x14ac:dyDescent="0.2">
      <c r="B804" s="24"/>
      <c r="F804" s="24"/>
    </row>
    <row r="805" spans="2:6" x14ac:dyDescent="0.2">
      <c r="B805" s="24"/>
      <c r="F805" s="24"/>
    </row>
    <row r="806" spans="2:6" x14ac:dyDescent="0.2">
      <c r="B806" s="24"/>
      <c r="F806" s="24"/>
    </row>
    <row r="807" spans="2:6" x14ac:dyDescent="0.2">
      <c r="B807" s="24"/>
      <c r="F807" s="24"/>
    </row>
    <row r="808" spans="2:6" x14ac:dyDescent="0.2">
      <c r="B808" s="24"/>
      <c r="F808" s="24"/>
    </row>
    <row r="809" spans="2:6" x14ac:dyDescent="0.2">
      <c r="B809" s="24"/>
      <c r="F809" s="24"/>
    </row>
    <row r="810" spans="2:6" x14ac:dyDescent="0.2">
      <c r="B810" s="24"/>
      <c r="F810" s="24"/>
    </row>
    <row r="811" spans="2:6" x14ac:dyDescent="0.2">
      <c r="B811" s="24"/>
      <c r="F811" s="24"/>
    </row>
    <row r="812" spans="2:6" x14ac:dyDescent="0.2">
      <c r="B812" s="24"/>
      <c r="F812" s="24"/>
    </row>
    <row r="813" spans="2:6" x14ac:dyDescent="0.2">
      <c r="B813" s="24"/>
      <c r="F813" s="24"/>
    </row>
    <row r="814" spans="2:6" x14ac:dyDescent="0.2">
      <c r="B814" s="24"/>
      <c r="F814" s="24"/>
    </row>
    <row r="815" spans="2:6" x14ac:dyDescent="0.2">
      <c r="B815" s="24"/>
      <c r="F815" s="24"/>
    </row>
    <row r="816" spans="2:6" x14ac:dyDescent="0.2">
      <c r="B816" s="24"/>
      <c r="F816" s="24"/>
    </row>
    <row r="817" spans="2:6" x14ac:dyDescent="0.2">
      <c r="B817" s="24"/>
      <c r="F817" s="24"/>
    </row>
    <row r="818" spans="2:6" x14ac:dyDescent="0.2">
      <c r="B818" s="24"/>
      <c r="F818" s="24"/>
    </row>
    <row r="819" spans="2:6" x14ac:dyDescent="0.2">
      <c r="B819" s="24"/>
      <c r="F819" s="24"/>
    </row>
    <row r="820" spans="2:6" x14ac:dyDescent="0.2">
      <c r="B820" s="24"/>
      <c r="F820" s="24"/>
    </row>
    <row r="821" spans="2:6" x14ac:dyDescent="0.2">
      <c r="B821" s="24"/>
      <c r="F821" s="24"/>
    </row>
    <row r="822" spans="2:6" x14ac:dyDescent="0.2">
      <c r="B822" s="24"/>
      <c r="F822" s="24"/>
    </row>
    <row r="823" spans="2:6" x14ac:dyDescent="0.2">
      <c r="B823" s="24"/>
      <c r="F823" s="24"/>
    </row>
    <row r="824" spans="2:6" x14ac:dyDescent="0.2">
      <c r="B824" s="24"/>
      <c r="F824" s="24"/>
    </row>
    <row r="825" spans="2:6" x14ac:dyDescent="0.2">
      <c r="B825" s="24"/>
      <c r="F825" s="24"/>
    </row>
    <row r="826" spans="2:6" x14ac:dyDescent="0.2">
      <c r="B826" s="24"/>
      <c r="F826" s="24"/>
    </row>
    <row r="827" spans="2:6" x14ac:dyDescent="0.2">
      <c r="B827" s="24"/>
      <c r="F827" s="24"/>
    </row>
    <row r="828" spans="2:6" x14ac:dyDescent="0.2">
      <c r="B828" s="24"/>
      <c r="F828" s="24"/>
    </row>
    <row r="829" spans="2:6" x14ac:dyDescent="0.2">
      <c r="B829" s="24"/>
      <c r="F829" s="24"/>
    </row>
    <row r="830" spans="2:6" x14ac:dyDescent="0.2">
      <c r="B830" s="24"/>
      <c r="F830" s="24"/>
    </row>
    <row r="831" spans="2:6" x14ac:dyDescent="0.2">
      <c r="B831" s="24"/>
      <c r="F831" s="24"/>
    </row>
    <row r="832" spans="2:6" x14ac:dyDescent="0.2">
      <c r="B832" s="24"/>
      <c r="F832" s="24"/>
    </row>
    <row r="833" spans="2:6" x14ac:dyDescent="0.2">
      <c r="B833" s="24"/>
      <c r="F833" s="24"/>
    </row>
    <row r="834" spans="2:6" x14ac:dyDescent="0.2">
      <c r="B834" s="24"/>
      <c r="F834" s="24"/>
    </row>
    <row r="835" spans="2:6" x14ac:dyDescent="0.2">
      <c r="B835" s="24"/>
      <c r="F835" s="24"/>
    </row>
    <row r="836" spans="2:6" x14ac:dyDescent="0.2">
      <c r="B836" s="24"/>
      <c r="F836" s="24"/>
    </row>
    <row r="837" spans="2:6" x14ac:dyDescent="0.2">
      <c r="B837" s="24"/>
      <c r="F837" s="24"/>
    </row>
    <row r="838" spans="2:6" x14ac:dyDescent="0.2">
      <c r="B838" s="24"/>
      <c r="F838" s="24"/>
    </row>
    <row r="839" spans="2:6" x14ac:dyDescent="0.2">
      <c r="B839" s="24"/>
      <c r="F839" s="24"/>
    </row>
    <row r="840" spans="2:6" x14ac:dyDescent="0.2">
      <c r="B840" s="24"/>
      <c r="F840" s="24"/>
    </row>
    <row r="841" spans="2:6" x14ac:dyDescent="0.2">
      <c r="B841" s="24"/>
      <c r="F841" s="24"/>
    </row>
    <row r="842" spans="2:6" x14ac:dyDescent="0.2">
      <c r="B842" s="24"/>
      <c r="F842" s="24"/>
    </row>
    <row r="843" spans="2:6" x14ac:dyDescent="0.2">
      <c r="B843" s="24"/>
      <c r="F843" s="24"/>
    </row>
    <row r="844" spans="2:6" x14ac:dyDescent="0.2">
      <c r="B844" s="24"/>
      <c r="F844" s="24"/>
    </row>
    <row r="845" spans="2:6" x14ac:dyDescent="0.2">
      <c r="B845" s="24"/>
      <c r="F845" s="24"/>
    </row>
    <row r="846" spans="2:6" x14ac:dyDescent="0.2">
      <c r="B846" s="24"/>
      <c r="F846" s="24"/>
    </row>
    <row r="847" spans="2:6" x14ac:dyDescent="0.2">
      <c r="B847" s="24"/>
      <c r="F847" s="24"/>
    </row>
    <row r="848" spans="2:6" x14ac:dyDescent="0.2">
      <c r="B848" s="24"/>
      <c r="F848" s="24"/>
    </row>
    <row r="849" spans="2:6" x14ac:dyDescent="0.2">
      <c r="B849" s="24"/>
      <c r="F849" s="24"/>
    </row>
    <row r="850" spans="2:6" x14ac:dyDescent="0.2">
      <c r="B850" s="24"/>
      <c r="F850" s="24"/>
    </row>
    <row r="851" spans="2:6" x14ac:dyDescent="0.2">
      <c r="B851" s="24"/>
      <c r="F851" s="24"/>
    </row>
    <row r="852" spans="2:6" x14ac:dyDescent="0.2">
      <c r="B852" s="24"/>
      <c r="F852" s="24"/>
    </row>
    <row r="853" spans="2:6" x14ac:dyDescent="0.2">
      <c r="B853" s="24"/>
      <c r="F853" s="24"/>
    </row>
    <row r="854" spans="2:6" x14ac:dyDescent="0.2">
      <c r="B854" s="24"/>
      <c r="F854" s="24"/>
    </row>
    <row r="855" spans="2:6" x14ac:dyDescent="0.2">
      <c r="B855" s="24"/>
      <c r="F855" s="24"/>
    </row>
    <row r="856" spans="2:6" x14ac:dyDescent="0.2">
      <c r="B856" s="24"/>
      <c r="F856" s="24"/>
    </row>
    <row r="857" spans="2:6" x14ac:dyDescent="0.2">
      <c r="B857" s="24"/>
      <c r="F857" s="24"/>
    </row>
    <row r="858" spans="2:6" x14ac:dyDescent="0.2">
      <c r="B858" s="24"/>
      <c r="F858" s="24"/>
    </row>
    <row r="859" spans="2:6" x14ac:dyDescent="0.2">
      <c r="B859" s="24"/>
      <c r="F859" s="24"/>
    </row>
    <row r="860" spans="2:6" x14ac:dyDescent="0.2">
      <c r="B860" s="24"/>
      <c r="F860" s="24"/>
    </row>
    <row r="861" spans="2:6" x14ac:dyDescent="0.2">
      <c r="B861" s="24"/>
      <c r="F861" s="24"/>
    </row>
    <row r="862" spans="2:6" x14ac:dyDescent="0.2">
      <c r="B862" s="24"/>
      <c r="F862" s="24"/>
    </row>
    <row r="863" spans="2:6" x14ac:dyDescent="0.2">
      <c r="B863" s="24"/>
      <c r="F863" s="24"/>
    </row>
    <row r="864" spans="2:6" x14ac:dyDescent="0.2">
      <c r="B864" s="24"/>
      <c r="F864" s="24"/>
    </row>
    <row r="865" spans="2:6" x14ac:dyDescent="0.2">
      <c r="B865" s="24"/>
      <c r="F865" s="24"/>
    </row>
    <row r="866" spans="2:6" x14ac:dyDescent="0.2">
      <c r="B866" s="24"/>
      <c r="F866" s="24"/>
    </row>
    <row r="867" spans="2:6" x14ac:dyDescent="0.2">
      <c r="B867" s="24"/>
      <c r="F867" s="24"/>
    </row>
    <row r="868" spans="2:6" x14ac:dyDescent="0.2">
      <c r="B868" s="24"/>
      <c r="F868" s="24"/>
    </row>
    <row r="869" spans="2:6" x14ac:dyDescent="0.2">
      <c r="B869" s="24"/>
      <c r="F869" s="24"/>
    </row>
    <row r="870" spans="2:6" x14ac:dyDescent="0.2">
      <c r="B870" s="24"/>
      <c r="F870" s="24"/>
    </row>
    <row r="871" spans="2:6" x14ac:dyDescent="0.2">
      <c r="B871" s="24"/>
      <c r="F871" s="24"/>
    </row>
    <row r="872" spans="2:6" x14ac:dyDescent="0.2">
      <c r="B872" s="24"/>
      <c r="F872" s="24"/>
    </row>
    <row r="873" spans="2:6" x14ac:dyDescent="0.2">
      <c r="B873" s="24"/>
      <c r="F873" s="24"/>
    </row>
    <row r="874" spans="2:6" x14ac:dyDescent="0.2">
      <c r="B874" s="24"/>
      <c r="F874" s="24"/>
    </row>
    <row r="875" spans="2:6" x14ac:dyDescent="0.2">
      <c r="B875" s="24"/>
      <c r="F875" s="24"/>
    </row>
    <row r="876" spans="2:6" x14ac:dyDescent="0.2">
      <c r="B876" s="24"/>
      <c r="F876" s="24"/>
    </row>
    <row r="877" spans="2:6" x14ac:dyDescent="0.2">
      <c r="B877" s="24"/>
      <c r="F877" s="24"/>
    </row>
    <row r="878" spans="2:6" x14ac:dyDescent="0.2">
      <c r="B878" s="24"/>
      <c r="F878" s="24"/>
    </row>
    <row r="879" spans="2:6" x14ac:dyDescent="0.2">
      <c r="B879" s="24"/>
      <c r="F879" s="24"/>
    </row>
    <row r="880" spans="2:6" x14ac:dyDescent="0.2">
      <c r="B880" s="24"/>
      <c r="F880" s="24"/>
    </row>
    <row r="881" spans="2:6" x14ac:dyDescent="0.2">
      <c r="B881" s="24"/>
      <c r="F881" s="24"/>
    </row>
    <row r="882" spans="2:6" x14ac:dyDescent="0.2">
      <c r="B882" s="24"/>
      <c r="F882" s="24"/>
    </row>
    <row r="883" spans="2:6" x14ac:dyDescent="0.2">
      <c r="B883" s="24"/>
      <c r="F883" s="24"/>
    </row>
    <row r="884" spans="2:6" x14ac:dyDescent="0.2">
      <c r="B884" s="24"/>
      <c r="F884" s="24"/>
    </row>
    <row r="885" spans="2:6" x14ac:dyDescent="0.2">
      <c r="B885" s="24"/>
      <c r="F885" s="24"/>
    </row>
    <row r="886" spans="2:6" x14ac:dyDescent="0.2">
      <c r="B886" s="24"/>
      <c r="F886" s="24"/>
    </row>
    <row r="887" spans="2:6" x14ac:dyDescent="0.2">
      <c r="B887" s="24"/>
      <c r="F887" s="24"/>
    </row>
    <row r="888" spans="2:6" x14ac:dyDescent="0.2">
      <c r="B888" s="24"/>
      <c r="F888" s="24"/>
    </row>
    <row r="889" spans="2:6" x14ac:dyDescent="0.2">
      <c r="B889" s="24"/>
      <c r="F889" s="24"/>
    </row>
    <row r="890" spans="2:6" x14ac:dyDescent="0.2">
      <c r="B890" s="24"/>
      <c r="F890" s="24"/>
    </row>
    <row r="891" spans="2:6" x14ac:dyDescent="0.2">
      <c r="B891" s="24"/>
      <c r="F891" s="24"/>
    </row>
    <row r="892" spans="2:6" x14ac:dyDescent="0.2">
      <c r="B892" s="24"/>
      <c r="F892" s="24"/>
    </row>
    <row r="893" spans="2:6" x14ac:dyDescent="0.2">
      <c r="B893" s="24"/>
      <c r="F893" s="24"/>
    </row>
    <row r="894" spans="2:6" x14ac:dyDescent="0.2">
      <c r="B894" s="24"/>
      <c r="F894" s="24"/>
    </row>
    <row r="895" spans="2:6" x14ac:dyDescent="0.2">
      <c r="B895" s="24"/>
      <c r="F895" s="24"/>
    </row>
    <row r="896" spans="2:6" x14ac:dyDescent="0.2">
      <c r="B896" s="24"/>
      <c r="F896" s="24"/>
    </row>
    <row r="897" spans="2:6" x14ac:dyDescent="0.2">
      <c r="B897" s="24"/>
      <c r="F897" s="24"/>
    </row>
    <row r="898" spans="2:6" x14ac:dyDescent="0.2">
      <c r="B898" s="24"/>
      <c r="F898" s="24"/>
    </row>
    <row r="899" spans="2:6" x14ac:dyDescent="0.2">
      <c r="B899" s="24"/>
      <c r="F899" s="24"/>
    </row>
    <row r="900" spans="2:6" x14ac:dyDescent="0.2">
      <c r="B900" s="24"/>
      <c r="F900" s="24"/>
    </row>
    <row r="901" spans="2:6" x14ac:dyDescent="0.2">
      <c r="B901" s="24"/>
      <c r="F901" s="24"/>
    </row>
    <row r="902" spans="2:6" x14ac:dyDescent="0.2">
      <c r="B902" s="24"/>
      <c r="F902" s="24"/>
    </row>
    <row r="903" spans="2:6" x14ac:dyDescent="0.2">
      <c r="B903" s="24"/>
      <c r="F903" s="24"/>
    </row>
    <row r="904" spans="2:6" x14ac:dyDescent="0.2">
      <c r="B904" s="24"/>
      <c r="F904" s="24"/>
    </row>
    <row r="905" spans="2:6" x14ac:dyDescent="0.2">
      <c r="B905" s="24"/>
      <c r="F905" s="24"/>
    </row>
    <row r="906" spans="2:6" x14ac:dyDescent="0.2">
      <c r="B906" s="24"/>
      <c r="F906" s="24"/>
    </row>
    <row r="907" spans="2:6" x14ac:dyDescent="0.2">
      <c r="B907" s="24"/>
      <c r="F907" s="24"/>
    </row>
    <row r="908" spans="2:6" x14ac:dyDescent="0.2">
      <c r="B908" s="24"/>
      <c r="F908" s="24"/>
    </row>
    <row r="909" spans="2:6" x14ac:dyDescent="0.2">
      <c r="B909" s="24"/>
      <c r="F909" s="24"/>
    </row>
    <row r="910" spans="2:6" x14ac:dyDescent="0.2">
      <c r="B910" s="24"/>
      <c r="F910" s="24"/>
    </row>
    <row r="911" spans="2:6" x14ac:dyDescent="0.2">
      <c r="B911" s="24"/>
      <c r="F911" s="24"/>
    </row>
    <row r="912" spans="2:6" x14ac:dyDescent="0.2">
      <c r="B912" s="24"/>
      <c r="F912" s="24"/>
    </row>
    <row r="913" spans="2:6" x14ac:dyDescent="0.2">
      <c r="B913" s="24"/>
      <c r="F913" s="24"/>
    </row>
    <row r="914" spans="2:6" x14ac:dyDescent="0.2">
      <c r="B914" s="24"/>
      <c r="F914" s="24"/>
    </row>
    <row r="915" spans="2:6" x14ac:dyDescent="0.2">
      <c r="B915" s="24"/>
      <c r="F915" s="24"/>
    </row>
    <row r="916" spans="2:6" x14ac:dyDescent="0.2">
      <c r="B916" s="24"/>
      <c r="F916" s="24"/>
    </row>
    <row r="917" spans="2:6" x14ac:dyDescent="0.2">
      <c r="B917" s="24"/>
      <c r="F917" s="24"/>
    </row>
    <row r="918" spans="2:6" x14ac:dyDescent="0.2">
      <c r="B918" s="24"/>
      <c r="F918" s="24"/>
    </row>
    <row r="919" spans="2:6" x14ac:dyDescent="0.2">
      <c r="B919" s="24"/>
      <c r="F919" s="24"/>
    </row>
    <row r="920" spans="2:6" x14ac:dyDescent="0.2">
      <c r="B920" s="24"/>
      <c r="F920" s="24"/>
    </row>
    <row r="921" spans="2:6" x14ac:dyDescent="0.2">
      <c r="B921" s="24"/>
      <c r="F921" s="24"/>
    </row>
    <row r="922" spans="2:6" x14ac:dyDescent="0.2">
      <c r="B922" s="24"/>
      <c r="F922" s="24"/>
    </row>
    <row r="923" spans="2:6" x14ac:dyDescent="0.2">
      <c r="B923" s="24"/>
      <c r="F923" s="24"/>
    </row>
    <row r="924" spans="2:6" x14ac:dyDescent="0.2">
      <c r="B924" s="24"/>
      <c r="F924" s="24"/>
    </row>
    <row r="925" spans="2:6" x14ac:dyDescent="0.2">
      <c r="B925" s="24"/>
      <c r="F925" s="24"/>
    </row>
    <row r="926" spans="2:6" x14ac:dyDescent="0.2">
      <c r="B926" s="24"/>
      <c r="F926" s="24"/>
    </row>
    <row r="927" spans="2:6" x14ac:dyDescent="0.2">
      <c r="B927" s="24"/>
      <c r="F927" s="24"/>
    </row>
    <row r="928" spans="2:6" x14ac:dyDescent="0.2">
      <c r="B928" s="24"/>
      <c r="F928" s="24"/>
    </row>
    <row r="929" spans="2:6" x14ac:dyDescent="0.2">
      <c r="B929" s="24"/>
      <c r="F929" s="24"/>
    </row>
    <row r="930" spans="2:6" x14ac:dyDescent="0.2">
      <c r="B930" s="24"/>
      <c r="F930" s="24"/>
    </row>
    <row r="931" spans="2:6" x14ac:dyDescent="0.2">
      <c r="B931" s="24"/>
      <c r="F931" s="24"/>
    </row>
    <row r="932" spans="2:6" x14ac:dyDescent="0.2">
      <c r="B932" s="24"/>
      <c r="F932" s="24"/>
    </row>
    <row r="933" spans="2:6" x14ac:dyDescent="0.2">
      <c r="B933" s="24"/>
      <c r="F933" s="24"/>
    </row>
    <row r="934" spans="2:6" x14ac:dyDescent="0.2">
      <c r="B934" s="24"/>
      <c r="F934" s="24"/>
    </row>
  </sheetData>
  <phoneticPr fontId="7" type="noConversion"/>
  <hyperlinks>
    <hyperlink ref="P148" r:id="rId1" display="http://www.konkoly.hu/cgi-bin/IBVS?3877" xr:uid="{00000000-0004-0000-0100-000000000000}"/>
    <hyperlink ref="P98" r:id="rId2" display="http://www.bav-astro.de/sfs/BAVM_link.php?BAVMnr=152" xr:uid="{00000000-0004-0000-0100-000001000000}"/>
    <hyperlink ref="P154" r:id="rId3" display="http://vsolj.cetus-net.org/no40.pdf" xr:uid="{00000000-0004-0000-0100-000002000000}"/>
    <hyperlink ref="P100" r:id="rId4" display="http://www.bav-astro.de/sfs/BAVM_link.php?BAVMnr=172" xr:uid="{00000000-0004-0000-0100-000003000000}"/>
    <hyperlink ref="P101" r:id="rId5" display="http://www.bav-astro.de/sfs/BAVM_link.php?BAVMnr=172" xr:uid="{00000000-0004-0000-0100-000004000000}"/>
    <hyperlink ref="P103" r:id="rId6" display="http://var.astro.cz/oejv/issues/oejv0003.pdf" xr:uid="{00000000-0004-0000-0100-000005000000}"/>
    <hyperlink ref="P104" r:id="rId7" display="http://www.bav-astro.de/sfs/BAVM_link.php?BAVMnr=178" xr:uid="{00000000-0004-0000-0100-000006000000}"/>
    <hyperlink ref="P105" r:id="rId8" display="http://www.bav-astro.de/sfs/BAVM_link.php?BAVMnr=201" xr:uid="{00000000-0004-0000-0100-000007000000}"/>
    <hyperlink ref="P106" r:id="rId9" display="http://www.aavso.org/sites/default/files/jaavso/v36n2/171.pdf" xr:uid="{00000000-0004-0000-0100-000008000000}"/>
    <hyperlink ref="P107" r:id="rId10" display="http://www.bav-astro.de/sfs/BAVM_link.php?BAVMnr=201" xr:uid="{00000000-0004-0000-0100-000009000000}"/>
    <hyperlink ref="P108" r:id="rId11" display="http://www.bav-astro.de/sfs/BAVM_link.php?BAVMnr=209" xr:uid="{00000000-0004-0000-0100-00000A000000}"/>
    <hyperlink ref="P109" r:id="rId12" display="http://www.aavso.org/sites/default/files/jaavso/v37n1/44.pdf" xr:uid="{00000000-0004-0000-0100-00000B000000}"/>
    <hyperlink ref="P111" r:id="rId13" display="http://www.konkoly.hu/cgi-bin/IBVS?5929" xr:uid="{00000000-0004-0000-0100-00000C000000}"/>
    <hyperlink ref="P112" r:id="rId14" display="http://www.konkoly.hu/cgi-bin/IBVS?5938" xr:uid="{00000000-0004-0000-0100-00000D000000}"/>
    <hyperlink ref="P114" r:id="rId15" display="http://var.astro.cz/oejv/issues/oejv0160.pdf" xr:uid="{00000000-0004-0000-0100-00000E000000}"/>
    <hyperlink ref="P115" r:id="rId16" display="http://var.astro.cz/oejv/issues/oejv0160.pdf" xr:uid="{00000000-0004-0000-0100-00000F000000}"/>
    <hyperlink ref="P116" r:id="rId17" display="http://var.astro.cz/oejv/issues/oejv0160.pdf" xr:uid="{00000000-0004-0000-0100-000010000000}"/>
    <hyperlink ref="P117" r:id="rId18" display="http://www.konkoly.hu/cgi-bin/IBVS?5992" xr:uid="{00000000-0004-0000-0100-000011000000}"/>
    <hyperlink ref="P119" r:id="rId19" display="http://www.konkoly.hu/cgi-bin/IBVS?6011" xr:uid="{00000000-0004-0000-0100-000012000000}"/>
    <hyperlink ref="P120" r:id="rId20" display="http://www.bav-astro.de/sfs/BAVM_link.php?BAVMnr=228" xr:uid="{00000000-0004-0000-0100-000013000000}"/>
    <hyperlink ref="P121" r:id="rId21" display="http://www.konkoly.hu/cgi-bin/IBVS?6029" xr:uid="{00000000-0004-0000-0100-000014000000}"/>
    <hyperlink ref="P122" r:id="rId22" display="http://var.astro.cz/oejv/issues/oejv0160.pdf" xr:uid="{00000000-0004-0000-0100-000015000000}"/>
    <hyperlink ref="P123" r:id="rId23" display="http://var.astro.cz/oejv/issues/oejv0160.pdf" xr:uid="{00000000-0004-0000-0100-000016000000}"/>
    <hyperlink ref="P124" r:id="rId24" display="http://var.astro.cz/oejv/issues/oejv0160.pdf" xr:uid="{00000000-0004-0000-0100-000017000000}"/>
    <hyperlink ref="P11" r:id="rId25" display="http://www.bav-astro.de/sfs/BAVM_link.php?BAVMnr=241" xr:uid="{00000000-0004-0000-0100-000018000000}"/>
    <hyperlink ref="P12" r:id="rId26" display="http://www.bav-astro.de/sfs/BAVM_link.php?BAVMnr=241" xr:uid="{00000000-0004-0000-0100-000019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D13"/>
  <sheetViews>
    <sheetView workbookViewId="0">
      <selection activeCell="D18" sqref="D18"/>
    </sheetView>
  </sheetViews>
  <sheetFormatPr defaultRowHeight="12.75" x14ac:dyDescent="0.2"/>
  <sheetData>
    <row r="13" spans="4:4" x14ac:dyDescent="0.2">
      <c r="D13">
        <v>23.456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2023-08-06T08:09:28Z</dcterms:modified>
</cp:coreProperties>
</file>