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B5F5F3F-D120-4FC9-8A49-B6E857C5B14C}" xr6:coauthVersionLast="47" xr6:coauthVersionMax="47" xr10:uidLastSave="{00000000-0000-0000-0000-000000000000}"/>
  <bookViews>
    <workbookView xWindow="13680" yWindow="975" windowWidth="12630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E38" i="1"/>
  <c r="F38" i="1"/>
  <c r="G38" i="1" s="1"/>
  <c r="K38" i="1" s="1"/>
  <c r="Q38" i="1"/>
  <c r="Q36" i="1"/>
  <c r="D9" i="1"/>
  <c r="C9" i="1"/>
  <c r="Q30" i="1"/>
  <c r="Q31" i="1"/>
  <c r="Q32" i="1"/>
  <c r="Q33" i="1"/>
  <c r="Q34" i="1"/>
  <c r="Q35" i="1"/>
  <c r="G12" i="2"/>
  <c r="C12" i="2"/>
  <c r="C21" i="1"/>
  <c r="G17" i="2"/>
  <c r="C17" i="2"/>
  <c r="G16" i="2"/>
  <c r="C16" i="2"/>
  <c r="G15" i="2"/>
  <c r="C15" i="2"/>
  <c r="G19" i="2"/>
  <c r="C19" i="2"/>
  <c r="E19" i="2"/>
  <c r="G14" i="2"/>
  <c r="C14" i="2"/>
  <c r="G18" i="2"/>
  <c r="C18" i="2"/>
  <c r="E18" i="2"/>
  <c r="G13" i="2"/>
  <c r="C13" i="2"/>
  <c r="G11" i="2"/>
  <c r="C11" i="2"/>
  <c r="H12" i="2"/>
  <c r="B12" i="2"/>
  <c r="D12" i="2"/>
  <c r="A12" i="2"/>
  <c r="H17" i="2"/>
  <c r="B17" i="2"/>
  <c r="D17" i="2"/>
  <c r="A17" i="2"/>
  <c r="H16" i="2"/>
  <c r="B16" i="2"/>
  <c r="D16" i="2"/>
  <c r="A16" i="2"/>
  <c r="H15" i="2"/>
  <c r="B15" i="2"/>
  <c r="D15" i="2"/>
  <c r="A15" i="2"/>
  <c r="H19" i="2"/>
  <c r="B19" i="2"/>
  <c r="D19" i="2"/>
  <c r="A19" i="2"/>
  <c r="H14" i="2"/>
  <c r="B14" i="2"/>
  <c r="D14" i="2"/>
  <c r="A14" i="2"/>
  <c r="H18" i="2"/>
  <c r="B18" i="2"/>
  <c r="D18" i="2"/>
  <c r="A18" i="2"/>
  <c r="H13" i="2"/>
  <c r="B13" i="2"/>
  <c r="D13" i="2"/>
  <c r="A13" i="2"/>
  <c r="H11" i="2"/>
  <c r="B11" i="2"/>
  <c r="D11" i="2"/>
  <c r="A11" i="2"/>
  <c r="Q28" i="1"/>
  <c r="Q29" i="1"/>
  <c r="Q27" i="1"/>
  <c r="Q25" i="1"/>
  <c r="Q23" i="1"/>
  <c r="Q24" i="1"/>
  <c r="Q26" i="1"/>
  <c r="F16" i="1"/>
  <c r="F17" i="1" s="1"/>
  <c r="C17" i="1"/>
  <c r="Q22" i="1"/>
  <c r="C7" i="1"/>
  <c r="E36" i="1"/>
  <c r="F36" i="1"/>
  <c r="C8" i="1"/>
  <c r="Q21" i="1"/>
  <c r="E14" i="2"/>
  <c r="E35" i="1"/>
  <c r="F35" i="1"/>
  <c r="G35" i="1"/>
  <c r="K35" i="1"/>
  <c r="E34" i="1"/>
  <c r="F34" i="1"/>
  <c r="G34" i="1"/>
  <c r="K34" i="1"/>
  <c r="E32" i="1"/>
  <c r="F32" i="1"/>
  <c r="E26" i="1"/>
  <c r="F26" i="1"/>
  <c r="E33" i="1"/>
  <c r="F33" i="1"/>
  <c r="E23" i="1"/>
  <c r="E21" i="1"/>
  <c r="F21" i="1"/>
  <c r="E28" i="1"/>
  <c r="E25" i="1"/>
  <c r="F25" i="1"/>
  <c r="G25" i="1"/>
  <c r="J25" i="1"/>
  <c r="G36" i="1"/>
  <c r="K36" i="1"/>
  <c r="E31" i="1"/>
  <c r="F31" i="1"/>
  <c r="G31" i="1"/>
  <c r="K31" i="1"/>
  <c r="E30" i="1"/>
  <c r="F30" i="1"/>
  <c r="G30" i="1"/>
  <c r="J30" i="1"/>
  <c r="E29" i="1"/>
  <c r="F29" i="1"/>
  <c r="G29" i="1"/>
  <c r="J29" i="1"/>
  <c r="E27" i="1"/>
  <c r="F27" i="1"/>
  <c r="G27" i="1"/>
  <c r="J27" i="1"/>
  <c r="G33" i="1"/>
  <c r="K33" i="1"/>
  <c r="E22" i="1"/>
  <c r="G32" i="1"/>
  <c r="K32" i="1"/>
  <c r="G21" i="1"/>
  <c r="I21" i="1"/>
  <c r="G26" i="1"/>
  <c r="K26" i="1"/>
  <c r="E24" i="1"/>
  <c r="F24" i="1"/>
  <c r="G24" i="1"/>
  <c r="K24" i="1"/>
  <c r="E12" i="2"/>
  <c r="E13" i="2"/>
  <c r="F23" i="1"/>
  <c r="G23" i="1"/>
  <c r="J23" i="1"/>
  <c r="E17" i="2"/>
  <c r="F22" i="1"/>
  <c r="G22" i="1"/>
  <c r="E11" i="2"/>
  <c r="F28" i="1"/>
  <c r="G28" i="1"/>
  <c r="J28" i="1"/>
  <c r="E16" i="2"/>
  <c r="E15" i="2"/>
  <c r="K22" i="1"/>
  <c r="C11" i="1"/>
  <c r="C12" i="1"/>
  <c r="O38" i="1" l="1"/>
  <c r="O37" i="1"/>
  <c r="C16" i="1"/>
  <c r="D18" i="1" s="1"/>
  <c r="O36" i="1"/>
  <c r="C15" i="1"/>
  <c r="O26" i="1"/>
  <c r="O29" i="1"/>
  <c r="O23" i="1"/>
  <c r="O32" i="1"/>
  <c r="O34" i="1"/>
  <c r="O21" i="1"/>
  <c r="O30" i="1"/>
  <c r="O27" i="1"/>
  <c r="O35" i="1"/>
  <c r="O22" i="1"/>
  <c r="O24" i="1"/>
  <c r="O25" i="1"/>
  <c r="O28" i="1"/>
  <c r="O33" i="1"/>
  <c r="O31" i="1"/>
  <c r="C18" i="1" l="1"/>
  <c r="F18" i="1"/>
  <c r="F19" i="1" s="1"/>
</calcChain>
</file>

<file path=xl/sharedStrings.xml><?xml version="1.0" encoding="utf-8"?>
<sst xmlns="http://schemas.openxmlformats.org/spreadsheetml/2006/main" count="164" uniqueCount="108">
  <si>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</si>
  <si>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</si>
  <si>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</si>
  <si>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</si>
  <si>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</si>
  <si>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</si>
  <si>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</si>
  <si>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</si>
  <si>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</si>
  <si>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</si>
  <si>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</si>
  <si>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</si>
  <si>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</si>
  <si>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</si>
  <si>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</si>
  <si>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</si>
  <si>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</si>
  <si>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</si>
  <si>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</si>
  <si>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</si>
  <si>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</si>
  <si>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</si>
  <si>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</si>
  <si>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</si>
  <si>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</si>
  <si>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</si>
  <si>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</si>
  <si>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</si>
  <si>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</si>
  <si>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EA/SD:</t>
  </si>
  <si>
    <t>IBVS 5287</t>
  </si>
  <si>
    <t>I</t>
  </si>
  <si>
    <t># of data points: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</si>
  <si>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</si>
  <si>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</si>
  <si>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</si>
  <si>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</si>
  <si>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</si>
  <si>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</si>
  <si>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</si>
  <si>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</si>
  <si>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OEJV 0137</t>
  </si>
  <si>
    <t>IBVS 5959</t>
  </si>
  <si>
    <t>IBVS 6118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</si>
  <si>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</si>
  <si>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</si>
  <si>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</si>
  <si>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</si>
  <si>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</si>
  <si>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</si>
  <si>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</si>
  <si>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</si>
  <si>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</si>
  <si>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</si>
  <si>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</si>
  <si>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</si>
  <si>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</si>
  <si>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2451675.5236 </t>
  </si>
  <si>
    <t> 11.05.2000 00:33 </t>
  </si>
  <si>
    <t> 0.1187 </t>
  </si>
  <si>
    <t>E </t>
  </si>
  <si>
    <t>R</t>
  </si>
  <si>
    <t> M.Zejda </t>
  </si>
  <si>
    <t>IBVS 5287 </t>
  </si>
  <si>
    <t>2455263.6462 </t>
  </si>
  <si>
    <t> 08.03.2010 03:30 </t>
  </si>
  <si>
    <t> 0.1265 </t>
  </si>
  <si>
    <t>C </t>
  </si>
  <si>
    <t>o</t>
  </si>
  <si>
    <t> W.Moschner &amp; P.Frank </t>
  </si>
  <si>
    <t>BAVM 214 </t>
  </si>
  <si>
    <t>2455398.3767 </t>
  </si>
  <si>
    <t> 20.07.2010 21:02 </t>
  </si>
  <si>
    <t> 0.1254 </t>
  </si>
  <si>
    <t> F., Marchi </t>
  </si>
  <si>
    <t>OEJV 0137 </t>
  </si>
  <si>
    <t>2455418.4735 </t>
  </si>
  <si>
    <t> 09.08.2010 23:21 </t>
  </si>
  <si>
    <t> 0.1306 </t>
  </si>
  <si>
    <t>-I</t>
  </si>
  <si>
    <t> P.Frank </t>
  </si>
  <si>
    <t>BAVM 234 </t>
  </si>
  <si>
    <t>2455450.3814 </t>
  </si>
  <si>
    <t> 10.09.2010 21:09 </t>
  </si>
  <si>
    <t>38021</t>
  </si>
  <si>
    <t> 0.1284 </t>
  </si>
  <si>
    <t>2456568.4232 </t>
  </si>
  <si>
    <t> 02.10.2013 22:09 </t>
  </si>
  <si>
    <t>39440</t>
  </si>
  <si>
    <t> 0.1344 </t>
  </si>
  <si>
    <t>2456940.3122 </t>
  </si>
  <si>
    <t> 09.10.2014 19:29 </t>
  </si>
  <si>
    <t>39912</t>
  </si>
  <si>
    <t> 0.1328 </t>
  </si>
  <si>
    <t> F.Agerer </t>
  </si>
  <si>
    <t>BAVM 239 </t>
  </si>
  <si>
    <t>2456943.4629 </t>
  </si>
  <si>
    <t> 12.10.2014 23:06 </t>
  </si>
  <si>
    <t>39916</t>
  </si>
  <si>
    <t> 0.1318 </t>
  </si>
  <si>
    <t>2457158.5615 </t>
  </si>
  <si>
    <t> 16.05.2015 01:28 </t>
  </si>
  <si>
    <t>40189</t>
  </si>
  <si>
    <t> 0.1326 </t>
  </si>
  <si>
    <t>BAVM 241 (=IBVS 6157) </t>
  </si>
  <si>
    <t>DT Lyr / GSC na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</si>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</sst>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33" fillId="0" borderId="0" xfId="43" applyFont="1" applyAlignment="1">
      <alignment horizontal="left"/>
    </xf>
    <xf numFmtId="0" fontId="33" fillId="0" borderId="0" xfId="43" applyFont="1" applyAlignment="1">
      <alignment horizontal="center" wrapText="1"/>
    </xf>
    <xf numFmtId="0" fontId="33" fillId="0" borderId="0" xfId="43" applyFont="1" applyAlignment="1">
      <alignment horizontal="left" wrapText="1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6" fontId="34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DT Lyr - O-C Diagr.</a:t>
            </a:r>
          </a:p>
        </c:rich>
      </c:tx>
      <c:layout>
        <c:manualLayout>
          <c:xMode val="edge"/>
          <c:yMode val="edge"/>
          <c:x val="0.3812604361449972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34168126798494"/>
          <c:w val="0.81583263062322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33230</c:v>
                </c:pt>
                <c:pt idx="2">
                  <c:v>37784</c:v>
                </c:pt>
                <c:pt idx="3">
                  <c:v>37955</c:v>
                </c:pt>
                <c:pt idx="4">
                  <c:v>37980.5</c:v>
                </c:pt>
                <c:pt idx="5">
                  <c:v>38021</c:v>
                </c:pt>
                <c:pt idx="6">
                  <c:v>39440</c:v>
                </c:pt>
                <c:pt idx="7">
                  <c:v>39912</c:v>
                </c:pt>
                <c:pt idx="8">
                  <c:v>39916</c:v>
                </c:pt>
                <c:pt idx="9">
                  <c:v>40189</c:v>
                </c:pt>
                <c:pt idx="10">
                  <c:v>41129.5</c:v>
                </c:pt>
                <c:pt idx="11">
                  <c:v>41175</c:v>
                </c:pt>
                <c:pt idx="12">
                  <c:v>41193</c:v>
                </c:pt>
                <c:pt idx="13">
                  <c:v>41194</c:v>
                </c:pt>
                <c:pt idx="14">
                  <c:v>41229.5</c:v>
                </c:pt>
                <c:pt idx="15">
                  <c:v>41156</c:v>
                </c:pt>
                <c:pt idx="16">
                  <c:v>42999</c:v>
                </c:pt>
                <c:pt idx="17">
                  <c:v>43089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48-4574-8E91-CD1C47B62D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1.5E-3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1.5E-3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33230</c:v>
                </c:pt>
                <c:pt idx="2">
                  <c:v>37784</c:v>
                </c:pt>
                <c:pt idx="3">
                  <c:v>37955</c:v>
                </c:pt>
                <c:pt idx="4">
                  <c:v>37980.5</c:v>
                </c:pt>
                <c:pt idx="5">
                  <c:v>38021</c:v>
                </c:pt>
                <c:pt idx="6">
                  <c:v>39440</c:v>
                </c:pt>
                <c:pt idx="7">
                  <c:v>39912</c:v>
                </c:pt>
                <c:pt idx="8">
                  <c:v>39916</c:v>
                </c:pt>
                <c:pt idx="9">
                  <c:v>40189</c:v>
                </c:pt>
                <c:pt idx="10">
                  <c:v>41129.5</c:v>
                </c:pt>
                <c:pt idx="11">
                  <c:v>41175</c:v>
                </c:pt>
                <c:pt idx="12">
                  <c:v>41193</c:v>
                </c:pt>
                <c:pt idx="13">
                  <c:v>41194</c:v>
                </c:pt>
                <c:pt idx="14">
                  <c:v>41229.5</c:v>
                </c:pt>
                <c:pt idx="15">
                  <c:v>41156</c:v>
                </c:pt>
                <c:pt idx="16">
                  <c:v>42999</c:v>
                </c:pt>
                <c:pt idx="17">
                  <c:v>43089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48-4574-8E91-CD1C47B62D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1.5E-3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1.5E-3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33230</c:v>
                </c:pt>
                <c:pt idx="2">
                  <c:v>37784</c:v>
                </c:pt>
                <c:pt idx="3">
                  <c:v>37955</c:v>
                </c:pt>
                <c:pt idx="4">
                  <c:v>37980.5</c:v>
                </c:pt>
                <c:pt idx="5">
                  <c:v>38021</c:v>
                </c:pt>
                <c:pt idx="6">
                  <c:v>39440</c:v>
                </c:pt>
                <c:pt idx="7">
                  <c:v>39912</c:v>
                </c:pt>
                <c:pt idx="8">
                  <c:v>39916</c:v>
                </c:pt>
                <c:pt idx="9">
                  <c:v>40189</c:v>
                </c:pt>
                <c:pt idx="10">
                  <c:v>41129.5</c:v>
                </c:pt>
                <c:pt idx="11">
                  <c:v>41175</c:v>
                </c:pt>
                <c:pt idx="12">
                  <c:v>41193</c:v>
                </c:pt>
                <c:pt idx="13">
                  <c:v>41194</c:v>
                </c:pt>
                <c:pt idx="14">
                  <c:v>41229.5</c:v>
                </c:pt>
                <c:pt idx="15">
                  <c:v>41156</c:v>
                </c:pt>
                <c:pt idx="16">
                  <c:v>42999</c:v>
                </c:pt>
                <c:pt idx="17">
                  <c:v>43089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0.12646400000085123</c:v>
                </c:pt>
                <c:pt idx="4">
                  <c:v>0.13062799999897834</c:v>
                </c:pt>
                <c:pt idx="6">
                  <c:v>0.13443999999435619</c:v>
                </c:pt>
                <c:pt idx="7">
                  <c:v>0.13275199999770848</c:v>
                </c:pt>
                <c:pt idx="8">
                  <c:v>0.13183600000047591</c:v>
                </c:pt>
                <c:pt idx="9">
                  <c:v>0.13264400000480236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48-4574-8E91-CD1C47B62D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1.5E-3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1.5E-3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33230</c:v>
                </c:pt>
                <c:pt idx="2">
                  <c:v>37784</c:v>
                </c:pt>
                <c:pt idx="3">
                  <c:v>37955</c:v>
                </c:pt>
                <c:pt idx="4">
                  <c:v>37980.5</c:v>
                </c:pt>
                <c:pt idx="5">
                  <c:v>38021</c:v>
                </c:pt>
                <c:pt idx="6">
                  <c:v>39440</c:v>
                </c:pt>
                <c:pt idx="7">
                  <c:v>39912</c:v>
                </c:pt>
                <c:pt idx="8">
                  <c:v>39916</c:v>
                </c:pt>
                <c:pt idx="9">
                  <c:v>40189</c:v>
                </c:pt>
                <c:pt idx="10">
                  <c:v>41129.5</c:v>
                </c:pt>
                <c:pt idx="11">
                  <c:v>41175</c:v>
                </c:pt>
                <c:pt idx="12">
                  <c:v>41193</c:v>
                </c:pt>
                <c:pt idx="13">
                  <c:v>41194</c:v>
                </c:pt>
                <c:pt idx="14">
                  <c:v>41229.5</c:v>
                </c:pt>
                <c:pt idx="15">
                  <c:v>41156</c:v>
                </c:pt>
                <c:pt idx="16">
                  <c:v>42999</c:v>
                </c:pt>
                <c:pt idx="17">
                  <c:v>43089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0.11867999999958556</c:v>
                </c:pt>
                <c:pt idx="3">
                  <c:v>0.12539999999717111</c:v>
                </c:pt>
                <c:pt idx="5">
                  <c:v>0.12845599999127444</c:v>
                </c:pt>
                <c:pt idx="10">
                  <c:v>0.1309320000000298</c:v>
                </c:pt>
                <c:pt idx="11">
                  <c:v>0.132499999992433</c:v>
                </c:pt>
                <c:pt idx="12">
                  <c:v>0.13072800000372808</c:v>
                </c:pt>
                <c:pt idx="13">
                  <c:v>0.13292399999772897</c:v>
                </c:pt>
                <c:pt idx="14">
                  <c:v>0.14203199999610661</c:v>
                </c:pt>
                <c:pt idx="15">
                  <c:v>0.13275600003544241</c:v>
                </c:pt>
                <c:pt idx="16">
                  <c:v>0.12860399999772198</c:v>
                </c:pt>
                <c:pt idx="17">
                  <c:v>0.1292440000033821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48-4574-8E91-CD1C47B62D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1.5E-3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1.5E-3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33230</c:v>
                </c:pt>
                <c:pt idx="2">
                  <c:v>37784</c:v>
                </c:pt>
                <c:pt idx="3">
                  <c:v>37955</c:v>
                </c:pt>
                <c:pt idx="4">
                  <c:v>37980.5</c:v>
                </c:pt>
                <c:pt idx="5">
                  <c:v>38021</c:v>
                </c:pt>
                <c:pt idx="6">
                  <c:v>39440</c:v>
                </c:pt>
                <c:pt idx="7">
                  <c:v>39912</c:v>
                </c:pt>
                <c:pt idx="8">
                  <c:v>39916</c:v>
                </c:pt>
                <c:pt idx="9">
                  <c:v>40189</c:v>
                </c:pt>
                <c:pt idx="10">
                  <c:v>41129.5</c:v>
                </c:pt>
                <c:pt idx="11">
                  <c:v>41175</c:v>
                </c:pt>
                <c:pt idx="12">
                  <c:v>41193</c:v>
                </c:pt>
                <c:pt idx="13">
                  <c:v>41194</c:v>
                </c:pt>
                <c:pt idx="14">
                  <c:v>41229.5</c:v>
                </c:pt>
                <c:pt idx="15">
                  <c:v>41156</c:v>
                </c:pt>
                <c:pt idx="16">
                  <c:v>42999</c:v>
                </c:pt>
                <c:pt idx="17">
                  <c:v>43089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48-4574-8E91-CD1C47B62D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1.5E-3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1.5E-3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33230</c:v>
                </c:pt>
                <c:pt idx="2">
                  <c:v>37784</c:v>
                </c:pt>
                <c:pt idx="3">
                  <c:v>37955</c:v>
                </c:pt>
                <c:pt idx="4">
                  <c:v>37980.5</c:v>
                </c:pt>
                <c:pt idx="5">
                  <c:v>38021</c:v>
                </c:pt>
                <c:pt idx="6">
                  <c:v>39440</c:v>
                </c:pt>
                <c:pt idx="7">
                  <c:v>39912</c:v>
                </c:pt>
                <c:pt idx="8">
                  <c:v>39916</c:v>
                </c:pt>
                <c:pt idx="9">
                  <c:v>40189</c:v>
                </c:pt>
                <c:pt idx="10">
                  <c:v>41129.5</c:v>
                </c:pt>
                <c:pt idx="11">
                  <c:v>41175</c:v>
                </c:pt>
                <c:pt idx="12">
                  <c:v>41193</c:v>
                </c:pt>
                <c:pt idx="13">
                  <c:v>41194</c:v>
                </c:pt>
                <c:pt idx="14">
                  <c:v>41229.5</c:v>
                </c:pt>
                <c:pt idx="15">
                  <c:v>41156</c:v>
                </c:pt>
                <c:pt idx="16">
                  <c:v>42999</c:v>
                </c:pt>
                <c:pt idx="17">
                  <c:v>43089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48-4574-8E91-CD1C47B62D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1.5E-3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1.5E-3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33230</c:v>
                </c:pt>
                <c:pt idx="2">
                  <c:v>37784</c:v>
                </c:pt>
                <c:pt idx="3">
                  <c:v>37955</c:v>
                </c:pt>
                <c:pt idx="4">
                  <c:v>37980.5</c:v>
                </c:pt>
                <c:pt idx="5">
                  <c:v>38021</c:v>
                </c:pt>
                <c:pt idx="6">
                  <c:v>39440</c:v>
                </c:pt>
                <c:pt idx="7">
                  <c:v>39912</c:v>
                </c:pt>
                <c:pt idx="8">
                  <c:v>39916</c:v>
                </c:pt>
                <c:pt idx="9">
                  <c:v>40189</c:v>
                </c:pt>
                <c:pt idx="10">
                  <c:v>41129.5</c:v>
                </c:pt>
                <c:pt idx="11">
                  <c:v>41175</c:v>
                </c:pt>
                <c:pt idx="12">
                  <c:v>41193</c:v>
                </c:pt>
                <c:pt idx="13">
                  <c:v>41194</c:v>
                </c:pt>
                <c:pt idx="14">
                  <c:v>41229.5</c:v>
                </c:pt>
                <c:pt idx="15">
                  <c:v>41156</c:v>
                </c:pt>
                <c:pt idx="16">
                  <c:v>42999</c:v>
                </c:pt>
                <c:pt idx="17">
                  <c:v>43089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48-4574-8E91-CD1C47B62D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33230</c:v>
                </c:pt>
                <c:pt idx="2">
                  <c:v>37784</c:v>
                </c:pt>
                <c:pt idx="3">
                  <c:v>37955</c:v>
                </c:pt>
                <c:pt idx="4">
                  <c:v>37980.5</c:v>
                </c:pt>
                <c:pt idx="5">
                  <c:v>38021</c:v>
                </c:pt>
                <c:pt idx="6">
                  <c:v>39440</c:v>
                </c:pt>
                <c:pt idx="7">
                  <c:v>39912</c:v>
                </c:pt>
                <c:pt idx="8">
                  <c:v>39916</c:v>
                </c:pt>
                <c:pt idx="9">
                  <c:v>40189</c:v>
                </c:pt>
                <c:pt idx="10">
                  <c:v>41129.5</c:v>
                </c:pt>
                <c:pt idx="11">
                  <c:v>41175</c:v>
                </c:pt>
                <c:pt idx="12">
                  <c:v>41193</c:v>
                </c:pt>
                <c:pt idx="13">
                  <c:v>41194</c:v>
                </c:pt>
                <c:pt idx="14">
                  <c:v>41229.5</c:v>
                </c:pt>
                <c:pt idx="15">
                  <c:v>41156</c:v>
                </c:pt>
                <c:pt idx="16">
                  <c:v>42999</c:v>
                </c:pt>
                <c:pt idx="17">
                  <c:v>43089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7.9777954411548391E-2</c:v>
                </c:pt>
                <c:pt idx="1">
                  <c:v>0.12218859262517021</c:v>
                </c:pt>
                <c:pt idx="2">
                  <c:v>0.12800075171108155</c:v>
                </c:pt>
                <c:pt idx="3">
                  <c:v>0.12821899483881338</c:v>
                </c:pt>
                <c:pt idx="4">
                  <c:v>0.12825153986663307</c:v>
                </c:pt>
                <c:pt idx="5">
                  <c:v>0.12830322902846428</c:v>
                </c:pt>
                <c:pt idx="6">
                  <c:v>0.13011426410595839</c:v>
                </c:pt>
                <c:pt idx="7">
                  <c:v>0.13071666618952232</c:v>
                </c:pt>
                <c:pt idx="8">
                  <c:v>0.13072177129192541</c:v>
                </c:pt>
                <c:pt idx="9">
                  <c:v>0.13107019453093591</c:v>
                </c:pt>
                <c:pt idx="10">
                  <c:v>0.13227053173346107</c:v>
                </c:pt>
                <c:pt idx="11">
                  <c:v>0.13232860227329615</c:v>
                </c:pt>
                <c:pt idx="12">
                  <c:v>0.13235157523411004</c:v>
                </c:pt>
                <c:pt idx="13">
                  <c:v>0.13235285150971082</c:v>
                </c:pt>
                <c:pt idx="14">
                  <c:v>0.13239815929353818</c:v>
                </c:pt>
                <c:pt idx="15">
                  <c:v>0.13230435303688151</c:v>
                </c:pt>
                <c:pt idx="16">
                  <c:v>0.13465652896910255</c:v>
                </c:pt>
                <c:pt idx="17">
                  <c:v>0.13477139377317193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48-4574-8E91-CD1C47B62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932648"/>
        <c:axId val="1"/>
      </c:scatterChart>
      <c:valAx>
        <c:axId val="607932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7932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16979804018842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342900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837EE02-FDAC-FB2C-9AD7-F6A3E190C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bav-astro.de/sfs/BAVM_link.php?BAVMnr=234" TargetMode="External"/><Relationship Id="rId9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105</v>
      </c>
    </row>
    <row r="2" spans="1:6" x14ac:dyDescent="0.2">
      <c r="A2" t="s">
        <v>25</v>
      </c>
      <c r="B2" t="s">
        <v>29</v>
      </c>
    </row>
    <row r="3" spans="1:6" ht="13.5" thickBot="1" x14ac:dyDescent="0.25"/>
    <row r="4" spans="1:6" ht="14.25" thickTop="1" thickBot="1" x14ac:dyDescent="0.25">
      <c r="A4" s="6" t="s">
        <v>1</v>
      </c>
      <c r="C4" s="3">
        <v>25493.355</v>
      </c>
      <c r="D4" s="4">
        <v>0.78790400000000005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25493.355</v>
      </c>
    </row>
    <row r="8" spans="1:6" x14ac:dyDescent="0.2">
      <c r="A8" t="s">
        <v>4</v>
      </c>
      <c r="C8">
        <f>+D4</f>
        <v>0.78790400000000005</v>
      </c>
    </row>
    <row r="9" spans="1:6" x14ac:dyDescent="0.2">
      <c r="A9" s="27" t="s">
        <v>40</v>
      </c>
      <c r="B9" s="28">
        <v>22</v>
      </c>
      <c r="C9" s="16" t="str">
        <f>"F"&amp;B9</f>
        <v>F22</v>
      </c>
      <c r="D9" s="17" t="str">
        <f>"G"&amp;B9</f>
        <v>G22</v>
      </c>
    </row>
    <row r="10" spans="1:6" ht="13.5" thickBot="1" x14ac:dyDescent="0.25">
      <c r="A10" s="12"/>
      <c r="B10" s="12"/>
      <c r="C10" s="5" t="s">
        <v>21</v>
      </c>
      <c r="D10" s="5" t="s">
        <v>22</v>
      </c>
      <c r="E10" s="12"/>
    </row>
    <row r="11" spans="1:6" x14ac:dyDescent="0.2">
      <c r="A11" s="12" t="s">
        <v>17</v>
      </c>
      <c r="B11" s="12"/>
      <c r="C11" s="14">
        <f ca="1">INTERCEPT(INDIRECT($D$9):G992,INDIRECT($C$9):F992)</f>
        <v>7.9777954411548391E-2</v>
      </c>
      <c r="D11" s="15"/>
      <c r="E11" s="12"/>
    </row>
    <row r="12" spans="1:6" x14ac:dyDescent="0.2">
      <c r="A12" s="12" t="s">
        <v>18</v>
      </c>
      <c r="B12" s="12"/>
      <c r="C12" s="14">
        <f ca="1">SLOPE(INDIRECT($D$9):G992,INDIRECT($C$9):F992)</f>
        <v>1.2762756007710447E-6</v>
      </c>
      <c r="D12" s="15"/>
      <c r="E12" s="12"/>
    </row>
    <row r="13" spans="1:6" x14ac:dyDescent="0.2">
      <c r="A13" s="12" t="s">
        <v>20</v>
      </c>
      <c r="B13" s="12"/>
      <c r="C13" s="15" t="s">
        <v>15</v>
      </c>
    </row>
    <row r="14" spans="1:6" x14ac:dyDescent="0.2">
      <c r="A14" s="12"/>
      <c r="B14" s="12"/>
      <c r="C14" s="12"/>
    </row>
    <row r="15" spans="1:6" x14ac:dyDescent="0.2">
      <c r="A15" s="20" t="s">
        <v>19</v>
      </c>
      <c r="B15" s="12"/>
      <c r="C15" s="21">
        <f ca="1">(C7+C11)+(C8+C12)*INT(MAX(F21:F3533))</f>
        <v>59443.485227393772</v>
      </c>
      <c r="E15" s="18" t="s">
        <v>35</v>
      </c>
      <c r="F15" s="13">
        <v>1</v>
      </c>
    </row>
    <row r="16" spans="1:6" x14ac:dyDescent="0.2">
      <c r="A16" s="22" t="s">
        <v>5</v>
      </c>
      <c r="B16" s="12"/>
      <c r="C16" s="23">
        <f ca="1">+C8+C12</f>
        <v>0.78790527627560081</v>
      </c>
      <c r="E16" s="18" t="s">
        <v>36</v>
      </c>
      <c r="F16" s="19">
        <f ca="1">NOW()+15018.5+$C$5/24</f>
        <v>59963.694054745371</v>
      </c>
    </row>
    <row r="17" spans="1:17" ht="13.5" thickBot="1" x14ac:dyDescent="0.25">
      <c r="A17" s="18" t="s">
        <v>32</v>
      </c>
      <c r="B17" s="12"/>
      <c r="C17" s="12">
        <f>COUNT(C21:C2191)</f>
        <v>18</v>
      </c>
      <c r="E17" s="18" t="s">
        <v>37</v>
      </c>
      <c r="F17" s="19">
        <f ca="1">ROUND(2*(F16-$C$7)/$C$8,0)/2+F15</f>
        <v>43750.5</v>
      </c>
    </row>
    <row r="18" spans="1:17" ht="14.25" thickTop="1" thickBot="1" x14ac:dyDescent="0.25">
      <c r="A18" s="22" t="s">
        <v>6</v>
      </c>
      <c r="B18" s="12"/>
      <c r="C18" s="25">
        <f ca="1">+C15</f>
        <v>59443.485227393772</v>
      </c>
      <c r="D18" s="26">
        <f ca="1">+C16</f>
        <v>0.78790527627560081</v>
      </c>
      <c r="E18" s="18" t="s">
        <v>38</v>
      </c>
      <c r="F18" s="17">
        <f ca="1">ROUND(2*(F16-$C$15)/$C$16,0)/2+F15</f>
        <v>661</v>
      </c>
    </row>
    <row r="19" spans="1:17" ht="13.5" thickTop="1" x14ac:dyDescent="0.2">
      <c r="E19" s="18" t="s">
        <v>39</v>
      </c>
      <c r="F19" s="24">
        <f ca="1">+$C$15+$C$16*F18-15018.5-$C$5/24</f>
        <v>44946.186448345281</v>
      </c>
    </row>
    <row r="20" spans="1:17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53</v>
      </c>
      <c r="I20" s="8" t="s">
        <v>56</v>
      </c>
      <c r="J20" s="8" t="s">
        <v>50</v>
      </c>
      <c r="K20" s="8" t="s">
        <v>48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</row>
    <row r="21" spans="1:17" x14ac:dyDescent="0.2">
      <c r="A21" t="s">
        <v>13</v>
      </c>
      <c r="C21" s="10">
        <f>+C4</f>
        <v>25493.355</v>
      </c>
      <c r="D21" s="10" t="s">
        <v>15</v>
      </c>
      <c r="E21">
        <f t="shared" ref="E21:E29" si="0">+(C21-C$7)/C$8</f>
        <v>0</v>
      </c>
      <c r="F21">
        <f t="shared" ref="F21:F35" si="1">ROUND(2*E21,0)/2</f>
        <v>0</v>
      </c>
      <c r="G21">
        <f t="shared" ref="G21:G29" si="2">+C21-(C$7+F21*C$8)</f>
        <v>0</v>
      </c>
      <c r="I21">
        <f>+G21</f>
        <v>0</v>
      </c>
      <c r="O21">
        <f t="shared" ref="O21:O29" ca="1" si="3">+C$11+C$12*$F21</f>
        <v>7.9777954411548391E-2</v>
      </c>
      <c r="Q21" s="2">
        <f t="shared" ref="Q21:Q29" si="4">+C21-15018.5</f>
        <v>10474.855</v>
      </c>
    </row>
    <row r="22" spans="1:17" x14ac:dyDescent="0.2">
      <c r="A22" s="9" t="s">
        <v>30</v>
      </c>
      <c r="B22" s="29" t="s">
        <v>31</v>
      </c>
      <c r="C22" s="30">
        <v>51675.5236</v>
      </c>
      <c r="D22" s="30">
        <v>2E-3</v>
      </c>
      <c r="E22">
        <f t="shared" si="0"/>
        <v>33230.150627487608</v>
      </c>
      <c r="F22">
        <f t="shared" si="1"/>
        <v>33230</v>
      </c>
      <c r="G22">
        <f t="shared" si="2"/>
        <v>0.11867999999958556</v>
      </c>
      <c r="K22">
        <f>+G22</f>
        <v>0.11867999999958556</v>
      </c>
      <c r="O22">
        <f t="shared" ca="1" si="3"/>
        <v>0.12218859262517021</v>
      </c>
      <c r="Q22" s="2">
        <f t="shared" si="4"/>
        <v>36657.0236</v>
      </c>
    </row>
    <row r="23" spans="1:17" x14ac:dyDescent="0.2">
      <c r="A23" s="9" t="s">
        <v>42</v>
      </c>
      <c r="B23" s="31" t="s">
        <v>31</v>
      </c>
      <c r="C23" s="9">
        <v>55263.646200000003</v>
      </c>
      <c r="D23" s="9">
        <v>2.0000000000000001E-4</v>
      </c>
      <c r="E23">
        <f t="shared" si="0"/>
        <v>37784.16050686378</v>
      </c>
      <c r="F23">
        <f t="shared" si="1"/>
        <v>37784</v>
      </c>
      <c r="G23">
        <f t="shared" si="2"/>
        <v>0.12646400000085123</v>
      </c>
      <c r="J23">
        <f>+G23</f>
        <v>0.12646400000085123</v>
      </c>
      <c r="O23">
        <f t="shared" ca="1" si="3"/>
        <v>0.12800075171108155</v>
      </c>
      <c r="Q23" s="2">
        <f t="shared" si="4"/>
        <v>40245.146200000003</v>
      </c>
    </row>
    <row r="24" spans="1:17" x14ac:dyDescent="0.2">
      <c r="A24" s="32" t="s">
        <v>41</v>
      </c>
      <c r="B24" s="33" t="s">
        <v>31</v>
      </c>
      <c r="C24" s="30">
        <v>55398.37672</v>
      </c>
      <c r="D24" s="30">
        <v>8.0000000000000004E-4</v>
      </c>
      <c r="E24">
        <f t="shared" si="0"/>
        <v>37955.15915644545</v>
      </c>
      <c r="F24">
        <f t="shared" si="1"/>
        <v>37955</v>
      </c>
      <c r="G24">
        <f t="shared" si="2"/>
        <v>0.12539999999717111</v>
      </c>
      <c r="K24">
        <f>+G24</f>
        <v>0.12539999999717111</v>
      </c>
      <c r="O24">
        <f t="shared" ca="1" si="3"/>
        <v>0.12821899483881338</v>
      </c>
      <c r="Q24" s="2">
        <f t="shared" si="4"/>
        <v>40379.87672</v>
      </c>
    </row>
    <row r="25" spans="1:17" x14ac:dyDescent="0.2">
      <c r="A25" s="34" t="s">
        <v>43</v>
      </c>
      <c r="B25" s="35" t="s">
        <v>31</v>
      </c>
      <c r="C25" s="30">
        <v>55418.4735</v>
      </c>
      <c r="D25" s="36">
        <v>3.7000000000000002E-3</v>
      </c>
      <c r="E25">
        <f t="shared" si="0"/>
        <v>37980.665791771586</v>
      </c>
      <c r="F25">
        <f t="shared" si="1"/>
        <v>37980.5</v>
      </c>
      <c r="G25">
        <f t="shared" si="2"/>
        <v>0.13062799999897834</v>
      </c>
      <c r="J25">
        <f>+G25</f>
        <v>0.13062799999897834</v>
      </c>
      <c r="O25">
        <f t="shared" ca="1" si="3"/>
        <v>0.12825153986663307</v>
      </c>
      <c r="Q25" s="2">
        <f t="shared" si="4"/>
        <v>40399.9735</v>
      </c>
    </row>
    <row r="26" spans="1:17" x14ac:dyDescent="0.2">
      <c r="A26" s="32" t="s">
        <v>41</v>
      </c>
      <c r="B26" s="33" t="s">
        <v>31</v>
      </c>
      <c r="C26" s="30">
        <v>55450.381439999997</v>
      </c>
      <c r="D26" s="30">
        <v>2.9999999999999997E-4</v>
      </c>
      <c r="E26" s="37">
        <f t="shared" si="0"/>
        <v>38021.163035090562</v>
      </c>
      <c r="F26">
        <f t="shared" si="1"/>
        <v>38021</v>
      </c>
      <c r="G26">
        <f t="shared" si="2"/>
        <v>0.12845599999127444</v>
      </c>
      <c r="K26">
        <f>+G26</f>
        <v>0.12845599999127444</v>
      </c>
      <c r="O26">
        <f t="shared" ca="1" si="3"/>
        <v>0.12830322902846428</v>
      </c>
      <c r="Q26" s="2">
        <f t="shared" si="4"/>
        <v>40431.881439999997</v>
      </c>
    </row>
    <row r="27" spans="1:17" x14ac:dyDescent="0.2">
      <c r="A27" s="34" t="s">
        <v>43</v>
      </c>
      <c r="B27" s="35" t="s">
        <v>31</v>
      </c>
      <c r="C27" s="30">
        <v>56568.423199999997</v>
      </c>
      <c r="D27" s="36">
        <v>2.9999999999999997E-4</v>
      </c>
      <c r="E27" s="37">
        <f t="shared" si="0"/>
        <v>39440.170629924454</v>
      </c>
      <c r="F27">
        <f t="shared" si="1"/>
        <v>39440</v>
      </c>
      <c r="G27">
        <f t="shared" si="2"/>
        <v>0.13443999999435619</v>
      </c>
      <c r="J27">
        <f>+G27</f>
        <v>0.13443999999435619</v>
      </c>
      <c r="O27">
        <f t="shared" ca="1" si="3"/>
        <v>0.13011426410595839</v>
      </c>
      <c r="Q27" s="2">
        <f t="shared" si="4"/>
        <v>41549.923199999997</v>
      </c>
    </row>
    <row r="28" spans="1:17" x14ac:dyDescent="0.2">
      <c r="A28" s="36" t="s">
        <v>44</v>
      </c>
      <c r="B28" s="33"/>
      <c r="C28" s="36">
        <v>56940.3122</v>
      </c>
      <c r="D28" s="36">
        <v>1.9E-3</v>
      </c>
      <c r="E28" s="37">
        <f t="shared" si="0"/>
        <v>39912.168487531475</v>
      </c>
      <c r="F28">
        <f t="shared" si="1"/>
        <v>39912</v>
      </c>
      <c r="G28">
        <f t="shared" si="2"/>
        <v>0.13275199999770848</v>
      </c>
      <c r="J28">
        <f>+G28</f>
        <v>0.13275199999770848</v>
      </c>
      <c r="O28">
        <f t="shared" ca="1" si="3"/>
        <v>0.13071666618952232</v>
      </c>
      <c r="Q28" s="2">
        <f t="shared" si="4"/>
        <v>41921.8122</v>
      </c>
    </row>
    <row r="29" spans="1:17" x14ac:dyDescent="0.2">
      <c r="A29" s="36" t="s">
        <v>44</v>
      </c>
      <c r="B29" s="33"/>
      <c r="C29" s="36">
        <v>56943.462899999999</v>
      </c>
      <c r="D29" s="36">
        <v>1.1999999999999999E-3</v>
      </c>
      <c r="E29" s="37">
        <f t="shared" si="0"/>
        <v>39916.167324953291</v>
      </c>
      <c r="F29">
        <f t="shared" si="1"/>
        <v>39916</v>
      </c>
      <c r="G29">
        <f t="shared" si="2"/>
        <v>0.13183600000047591</v>
      </c>
      <c r="J29">
        <f>+G29</f>
        <v>0.13183600000047591</v>
      </c>
      <c r="O29">
        <f t="shared" ca="1" si="3"/>
        <v>0.13072177129192541</v>
      </c>
      <c r="Q29" s="2">
        <f t="shared" si="4"/>
        <v>41924.962899999999</v>
      </c>
    </row>
    <row r="30" spans="1:17" x14ac:dyDescent="0.2">
      <c r="A30" s="38" t="s">
        <v>45</v>
      </c>
      <c r="B30" s="39"/>
      <c r="C30" s="38">
        <v>57158.561500000003</v>
      </c>
      <c r="D30" s="38">
        <v>1E-4</v>
      </c>
      <c r="E30" s="37">
        <f t="shared" ref="E30:E35" si="5">+(C30-C$7)/C$8</f>
        <v>40189.168350458938</v>
      </c>
      <c r="F30">
        <f t="shared" si="1"/>
        <v>40189</v>
      </c>
      <c r="G30">
        <f t="shared" ref="G30:G35" si="6">+C30-(C$7+F30*C$8)</f>
        <v>0.13264400000480236</v>
      </c>
      <c r="J30">
        <f>+G30</f>
        <v>0.13264400000480236</v>
      </c>
      <c r="O30">
        <f t="shared" ref="O30:O35" ca="1" si="7">+C$11+C$12*$F30</f>
        <v>0.13107019453093591</v>
      </c>
      <c r="Q30" s="2">
        <f t="shared" ref="Q30:Q35" si="8">+C30-15018.5</f>
        <v>42140.061500000003</v>
      </c>
    </row>
    <row r="31" spans="1:17" x14ac:dyDescent="0.2">
      <c r="A31" s="53" t="s">
        <v>0</v>
      </c>
      <c r="B31" s="54" t="s">
        <v>31</v>
      </c>
      <c r="C31" s="55">
        <v>57899.583500000001</v>
      </c>
      <c r="D31" s="55">
        <v>1.4E-3</v>
      </c>
      <c r="E31" s="37">
        <f t="shared" si="5"/>
        <v>41129.666177605395</v>
      </c>
      <c r="F31">
        <f t="shared" si="1"/>
        <v>41129.5</v>
      </c>
      <c r="G31">
        <f t="shared" si="6"/>
        <v>0.1309320000000298</v>
      </c>
      <c r="K31">
        <f t="shared" ref="K31:K36" si="9">+G31</f>
        <v>0.1309320000000298</v>
      </c>
      <c r="O31">
        <f t="shared" ca="1" si="7"/>
        <v>0.13227053173346107</v>
      </c>
      <c r="Q31" s="2">
        <f t="shared" si="8"/>
        <v>42881.083500000001</v>
      </c>
    </row>
    <row r="32" spans="1:17" x14ac:dyDescent="0.2">
      <c r="A32" s="53" t="s">
        <v>0</v>
      </c>
      <c r="B32" s="54" t="s">
        <v>31</v>
      </c>
      <c r="C32" s="55">
        <v>57935.434699999998</v>
      </c>
      <c r="D32" s="55">
        <v>2.9999999999999997E-4</v>
      </c>
      <c r="E32" s="37">
        <f t="shared" si="5"/>
        <v>41175.168167695549</v>
      </c>
      <c r="F32">
        <f t="shared" si="1"/>
        <v>41175</v>
      </c>
      <c r="G32">
        <f t="shared" si="6"/>
        <v>0.132499999992433</v>
      </c>
      <c r="K32">
        <f t="shared" si="9"/>
        <v>0.132499999992433</v>
      </c>
      <c r="O32">
        <f t="shared" ca="1" si="7"/>
        <v>0.13232860227329615</v>
      </c>
      <c r="Q32" s="2">
        <f t="shared" si="8"/>
        <v>42916.934699999998</v>
      </c>
    </row>
    <row r="33" spans="1:17" x14ac:dyDescent="0.2">
      <c r="A33" s="53" t="s">
        <v>0</v>
      </c>
      <c r="B33" s="54" t="s">
        <v>31</v>
      </c>
      <c r="C33" s="55">
        <v>57949.6152</v>
      </c>
      <c r="D33" s="55">
        <v>5.0000000000000001E-4</v>
      </c>
      <c r="E33" s="37">
        <f t="shared" si="5"/>
        <v>41193.165918690604</v>
      </c>
      <c r="F33">
        <f t="shared" si="1"/>
        <v>41193</v>
      </c>
      <c r="G33">
        <f t="shared" si="6"/>
        <v>0.13072800000372808</v>
      </c>
      <c r="K33">
        <f t="shared" si="9"/>
        <v>0.13072800000372808</v>
      </c>
      <c r="O33">
        <f t="shared" ca="1" si="7"/>
        <v>0.13235157523411004</v>
      </c>
      <c r="Q33" s="2">
        <f t="shared" si="8"/>
        <v>42931.1152</v>
      </c>
    </row>
    <row r="34" spans="1:17" x14ac:dyDescent="0.2">
      <c r="A34" s="53" t="s">
        <v>0</v>
      </c>
      <c r="B34" s="54" t="s">
        <v>31</v>
      </c>
      <c r="C34" s="55">
        <v>57950.405299999999</v>
      </c>
      <c r="D34" s="55">
        <v>5.9999999999999995E-4</v>
      </c>
      <c r="E34" s="37">
        <f t="shared" si="5"/>
        <v>41194.168705832177</v>
      </c>
      <c r="F34">
        <f t="shared" si="1"/>
        <v>41194</v>
      </c>
      <c r="G34">
        <f t="shared" si="6"/>
        <v>0.13292399999772897</v>
      </c>
      <c r="K34">
        <f t="shared" si="9"/>
        <v>0.13292399999772897</v>
      </c>
      <c r="O34">
        <f t="shared" ca="1" si="7"/>
        <v>0.13235285150971082</v>
      </c>
      <c r="Q34" s="2">
        <f t="shared" si="8"/>
        <v>42931.905299999999</v>
      </c>
    </row>
    <row r="35" spans="1:17" x14ac:dyDescent="0.2">
      <c r="A35" s="53" t="s">
        <v>0</v>
      </c>
      <c r="B35" s="54" t="s">
        <v>31</v>
      </c>
      <c r="C35" s="55">
        <v>57978.385000000002</v>
      </c>
      <c r="D35" s="55">
        <v>1.5E-3</v>
      </c>
      <c r="E35" s="37">
        <f t="shared" si="5"/>
        <v>41229.680265616116</v>
      </c>
      <c r="F35">
        <f t="shared" si="1"/>
        <v>41229.5</v>
      </c>
      <c r="G35">
        <f t="shared" si="6"/>
        <v>0.14203199999610661</v>
      </c>
      <c r="K35">
        <f t="shared" si="9"/>
        <v>0.14203199999610661</v>
      </c>
      <c r="O35">
        <f t="shared" ca="1" si="7"/>
        <v>0.13239815929353818</v>
      </c>
      <c r="Q35" s="2">
        <f t="shared" si="8"/>
        <v>42959.885000000002</v>
      </c>
    </row>
    <row r="36" spans="1:17" x14ac:dyDescent="0.2">
      <c r="A36" s="56" t="s">
        <v>106</v>
      </c>
      <c r="B36" s="57" t="s">
        <v>31</v>
      </c>
      <c r="C36" s="58">
        <v>57920.464780000038</v>
      </c>
      <c r="D36" s="58">
        <v>4.0000000000000002E-4</v>
      </c>
      <c r="E36" s="37">
        <f>+(C36-C$7)/C$8</f>
        <v>41156.168492608282</v>
      </c>
      <c r="F36">
        <f>ROUND(2*E36,0)/2</f>
        <v>41156</v>
      </c>
      <c r="G36">
        <f>+C36-(C$7+F36*C$8)</f>
        <v>0.13275600003544241</v>
      </c>
      <c r="K36">
        <f t="shared" si="9"/>
        <v>0.13275600003544241</v>
      </c>
      <c r="O36">
        <f ca="1">+C$11+C$12*$F36</f>
        <v>0.13230435303688151</v>
      </c>
      <c r="Q36" s="2">
        <f>+C36-15018.5</f>
        <v>42901.964780000038</v>
      </c>
    </row>
    <row r="37" spans="1:17" x14ac:dyDescent="0.2">
      <c r="A37" s="59" t="s">
        <v>107</v>
      </c>
      <c r="B37" s="60" t="s">
        <v>31</v>
      </c>
      <c r="C37" s="61">
        <v>59372.5677</v>
      </c>
      <c r="D37" s="59">
        <v>3.5000000000000001E-3</v>
      </c>
      <c r="E37" s="37">
        <f t="shared" ref="E37:E38" si="10">+(C37-C$7)/C$8</f>
        <v>42999.163222930714</v>
      </c>
      <c r="F37">
        <f t="shared" ref="F37:F38" si="11">ROUND(2*E37,0)/2</f>
        <v>42999</v>
      </c>
      <c r="G37">
        <f t="shared" ref="G37:G38" si="12">+C37-(C$7+F37*C$8)</f>
        <v>0.12860399999772198</v>
      </c>
      <c r="K37">
        <f t="shared" ref="K37:K38" si="13">+G37</f>
        <v>0.12860399999772198</v>
      </c>
      <c r="O37">
        <f t="shared" ref="O37:O38" ca="1" si="14">+C$11+C$12*$F37</f>
        <v>0.13465652896910255</v>
      </c>
      <c r="Q37" s="2">
        <f t="shared" ref="Q37:Q38" si="15">+C37-15018.5</f>
        <v>44354.0677</v>
      </c>
    </row>
    <row r="38" spans="1:17" x14ac:dyDescent="0.2">
      <c r="A38" s="59" t="s">
        <v>107</v>
      </c>
      <c r="B38" s="60" t="s">
        <v>31</v>
      </c>
      <c r="C38" s="61">
        <v>59443.479700000004</v>
      </c>
      <c r="D38" s="59">
        <v>3.5000000000000001E-3</v>
      </c>
      <c r="E38" s="37">
        <f t="shared" si="10"/>
        <v>43089.164035212409</v>
      </c>
      <c r="F38">
        <f t="shared" si="11"/>
        <v>43089</v>
      </c>
      <c r="G38">
        <f t="shared" si="12"/>
        <v>0.1292440000033821</v>
      </c>
      <c r="K38">
        <f t="shared" si="13"/>
        <v>0.1292440000033821</v>
      </c>
      <c r="O38">
        <f t="shared" ca="1" si="14"/>
        <v>0.13477139377317193</v>
      </c>
      <c r="Q38" s="2">
        <f t="shared" si="15"/>
        <v>44424.979700000004</v>
      </c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</sheetData>
  <protectedRanges>
    <protectedRange sqref="A36:D36" name="Range1"/>
  </protectedRanges>
  <phoneticPr fontId="8" type="noConversion"/>
  <hyperlinks>
    <hyperlink ref="H63805" r:id="rId1" display="http://vsolj.cetus-net.org/bulletin.html"/>
    <hyperlink ref="H63798" r:id="rId2" display="https://www.aavso.org/ejaavso"/>
    <hyperlink ref="I63805" r:id="rId3" display="http://vsolj.cetus-net.org/bulletin.html"/>
    <hyperlink ref="AQ57456" r:id="rId4" display="http://cdsbib.u-strasbg.fr/cgi-bin/cdsbib?1990RMxAA..21..381G"/>
    <hyperlink ref="H63802" r:id="rId5" display="https://www.aavso.org/ejaavso"/>
    <hyperlink ref="AP4820" r:id="rId6" display="http://cdsbib.u-strasbg.fr/cgi-bin/cdsbib?1990RMxAA..21..381G"/>
    <hyperlink ref="AP4823" r:id="rId7" display="http://cdsbib.u-strasbg.fr/cgi-bin/cdsbib?1990RMxAA..21..381G"/>
    <hyperlink ref="AP4821" r:id="rId8" display="http://cdsbib.u-strasbg.fr/cgi-bin/cdsbib?1990RMxAA..21..381G"/>
    <hyperlink ref="AP4805" r:id="rId9" display="http://cdsbib.u-strasbg.fr/cgi-bin/cdsbib?1990RMxAA..21..381G"/>
    <hyperlink ref="AQ5034" r:id="rId10" display="http://cdsbib.u-strasbg.fr/cgi-bin/cdsbib?1990RMxAA..21..381G"/>
    <hyperlink ref="AQ5038" r:id="rId11" display="http://cdsbib.u-strasbg.fr/cgi-bin/cdsbib?1990RMxAA..21..381G"/>
    <hyperlink ref="AQ64718" r:id="rId12" display="http://cdsbib.u-strasbg.fr/cgi-bin/cdsbib?1990RMxAA..21..381G"/>
    <hyperlink ref="I1926" r:id="rId13" display="http://vsolj.cetus-net.org/bulletin.html"/>
    <hyperlink ref="H1926" r:id="rId14" display="http://vsolj.cetus-net.org/bulletin.html"/>
    <hyperlink ref="AQ65379" r:id="rId15" display="http://cdsbib.u-strasbg.fr/cgi-bin/cdsbib?1990RMxAA..21..381G"/>
    <hyperlink ref="AQ65378" r:id="rId16" display="http://cdsbib.u-strasbg.fr/cgi-bin/cdsbib?1990RMxAA..21..381G"/>
    <hyperlink ref="AP3096" r:id="rId17" display="http://cdsbib.u-strasbg.fr/cgi-bin/cdsbib?1990RMxAA..21..381G"/>
    <hyperlink ref="AP3114" r:id="rId18" display="http://cdsbib.u-strasbg.fr/cgi-bin/cdsbib?1990RMxAA..21..381G"/>
    <hyperlink ref="AP3115" r:id="rId19" display="http://cdsbib.u-strasbg.fr/cgi-bin/cdsbib?1990RMxAA..21..381G"/>
    <hyperlink ref="AP311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3"/>
  <sheetViews>
    <sheetView workbookViewId="0">
      <selection activeCell="A18" sqref="A18:C19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0" t="s">
        <v>46</v>
      </c>
      <c r="I1" s="41" t="s">
        <v>47</v>
      </c>
      <c r="J1" s="42" t="s">
        <v>48</v>
      </c>
    </row>
    <row r="2" spans="1:16" x14ac:dyDescent="0.2">
      <c r="I2" s="43" t="s">
        <v>49</v>
      </c>
      <c r="J2" s="44" t="s">
        <v>50</v>
      </c>
    </row>
    <row r="3" spans="1:16" x14ac:dyDescent="0.2">
      <c r="A3" s="45" t="s">
        <v>51</v>
      </c>
      <c r="I3" s="43" t="s">
        <v>52</v>
      </c>
      <c r="J3" s="44" t="s">
        <v>53</v>
      </c>
    </row>
    <row r="4" spans="1:16" x14ac:dyDescent="0.2">
      <c r="I4" s="43" t="s">
        <v>54</v>
      </c>
      <c r="J4" s="44" t="s">
        <v>53</v>
      </c>
    </row>
    <row r="5" spans="1:16" ht="13.5" thickBot="1" x14ac:dyDescent="0.25">
      <c r="I5" s="46" t="s">
        <v>55</v>
      </c>
      <c r="J5" s="47" t="s">
        <v>56</v>
      </c>
    </row>
    <row r="10" spans="1:16" ht="13.5" thickBot="1" x14ac:dyDescent="0.25"/>
    <row r="11" spans="1:16" ht="12.75" customHeight="1" thickBot="1" x14ac:dyDescent="0.25">
      <c r="A11" s="10" t="str">
        <f t="shared" ref="A11:A19" si="0">P11</f>
        <v>IBVS 5287 </v>
      </c>
      <c r="B11" s="15" t="str">
        <f t="shared" ref="B11:B19" si="1">IF(H11=INT(H11),"I","II")</f>
        <v>I</v>
      </c>
      <c r="C11" s="10">
        <f t="shared" ref="C11:C19" si="2">1*G11</f>
        <v>51675.5236</v>
      </c>
      <c r="D11" s="12" t="str">
        <f t="shared" ref="D11:D19" si="3">VLOOKUP(F11,I$1:J$5,2,FALSE)</f>
        <v>vis</v>
      </c>
      <c r="E11" s="48">
        <f>VLOOKUP(C11,Active!C$21:E$973,3,FALSE)</f>
        <v>33230.150627487608</v>
      </c>
      <c r="F11" s="15" t="s">
        <v>55</v>
      </c>
      <c r="G11" s="12" t="str">
        <f t="shared" ref="G11:G19" si="4">MID(I11,3,LEN(I11)-3)</f>
        <v>51675.5236</v>
      </c>
      <c r="H11" s="10">
        <f t="shared" ref="H11:H19" si="5">1*K11</f>
        <v>33230</v>
      </c>
      <c r="I11" s="49" t="s">
        <v>57</v>
      </c>
      <c r="J11" s="50" t="s">
        <v>58</v>
      </c>
      <c r="K11" s="49">
        <v>33230</v>
      </c>
      <c r="L11" s="49" t="s">
        <v>59</v>
      </c>
      <c r="M11" s="50" t="s">
        <v>60</v>
      </c>
      <c r="N11" s="50" t="s">
        <v>61</v>
      </c>
      <c r="O11" s="51" t="s">
        <v>62</v>
      </c>
      <c r="P11" s="52" t="s">
        <v>63</v>
      </c>
    </row>
    <row r="12" spans="1:16" ht="12.75" customHeight="1" thickBot="1" x14ac:dyDescent="0.25">
      <c r="A12" s="10" t="str">
        <f t="shared" si="0"/>
        <v>BAVM 241 (=IBVS 6157) </v>
      </c>
      <c r="B12" s="15" t="str">
        <f t="shared" si="1"/>
        <v>I</v>
      </c>
      <c r="C12" s="10">
        <f t="shared" si="2"/>
        <v>57158.561500000003</v>
      </c>
      <c r="D12" s="12" t="str">
        <f t="shared" si="3"/>
        <v>vis</v>
      </c>
      <c r="E12" s="48">
        <f>VLOOKUP(C12,Active!C$21:E$973,3,FALSE)</f>
        <v>40189.168350458938</v>
      </c>
      <c r="F12" s="15" t="s">
        <v>55</v>
      </c>
      <c r="G12" s="12" t="str">
        <f t="shared" si="4"/>
        <v>57158.5615</v>
      </c>
      <c r="H12" s="10">
        <f t="shared" si="5"/>
        <v>40189</v>
      </c>
      <c r="I12" s="49" t="s">
        <v>100</v>
      </c>
      <c r="J12" s="50" t="s">
        <v>101</v>
      </c>
      <c r="K12" s="49" t="s">
        <v>102</v>
      </c>
      <c r="L12" s="49" t="s">
        <v>103</v>
      </c>
      <c r="M12" s="50" t="s">
        <v>67</v>
      </c>
      <c r="N12" s="50" t="s">
        <v>68</v>
      </c>
      <c r="O12" s="51" t="s">
        <v>69</v>
      </c>
      <c r="P12" s="52" t="s">
        <v>104</v>
      </c>
    </row>
    <row r="13" spans="1:16" ht="12.75" customHeight="1" thickBot="1" x14ac:dyDescent="0.25">
      <c r="A13" s="10" t="str">
        <f t="shared" si="0"/>
        <v>BAVM 214 </v>
      </c>
      <c r="B13" s="15" t="str">
        <f t="shared" si="1"/>
        <v>I</v>
      </c>
      <c r="C13" s="10">
        <f t="shared" si="2"/>
        <v>55263.646200000003</v>
      </c>
      <c r="D13" s="12" t="str">
        <f t="shared" si="3"/>
        <v>vis</v>
      </c>
      <c r="E13" s="48">
        <f>VLOOKUP(C13,Active!C$21:E$973,3,FALSE)</f>
        <v>37784.16050686378</v>
      </c>
      <c r="F13" s="15" t="s">
        <v>55</v>
      </c>
      <c r="G13" s="12" t="str">
        <f t="shared" si="4"/>
        <v>55263.6462</v>
      </c>
      <c r="H13" s="10">
        <f t="shared" si="5"/>
        <v>37784</v>
      </c>
      <c r="I13" s="49" t="s">
        <v>64</v>
      </c>
      <c r="J13" s="50" t="s">
        <v>65</v>
      </c>
      <c r="K13" s="49">
        <v>37784</v>
      </c>
      <c r="L13" s="49" t="s">
        <v>66</v>
      </c>
      <c r="M13" s="50" t="s">
        <v>67</v>
      </c>
      <c r="N13" s="50" t="s">
        <v>68</v>
      </c>
      <c r="O13" s="51" t="s">
        <v>69</v>
      </c>
      <c r="P13" s="52" t="s">
        <v>70</v>
      </c>
    </row>
    <row r="14" spans="1:16" ht="12.75" customHeight="1" thickBot="1" x14ac:dyDescent="0.25">
      <c r="A14" s="10" t="str">
        <f t="shared" si="0"/>
        <v>BAVM 234 </v>
      </c>
      <c r="B14" s="15" t="str">
        <f t="shared" si="1"/>
        <v>II</v>
      </c>
      <c r="C14" s="10">
        <f t="shared" si="2"/>
        <v>55418.4735</v>
      </c>
      <c r="D14" s="12" t="str">
        <f t="shared" si="3"/>
        <v>vis</v>
      </c>
      <c r="E14" s="48">
        <f>VLOOKUP(C14,Active!C$21:E$973,3,FALSE)</f>
        <v>37980.665791771586</v>
      </c>
      <c r="F14" s="15" t="s">
        <v>55</v>
      </c>
      <c r="G14" s="12" t="str">
        <f t="shared" si="4"/>
        <v>55418.4735</v>
      </c>
      <c r="H14" s="10">
        <f t="shared" si="5"/>
        <v>37980.5</v>
      </c>
      <c r="I14" s="49" t="s">
        <v>76</v>
      </c>
      <c r="J14" s="50" t="s">
        <v>77</v>
      </c>
      <c r="K14" s="49">
        <v>37980.5</v>
      </c>
      <c r="L14" s="49" t="s">
        <v>78</v>
      </c>
      <c r="M14" s="50" t="s">
        <v>67</v>
      </c>
      <c r="N14" s="50" t="s">
        <v>79</v>
      </c>
      <c r="O14" s="51" t="s">
        <v>80</v>
      </c>
      <c r="P14" s="52" t="s">
        <v>81</v>
      </c>
    </row>
    <row r="15" spans="1:16" ht="12.75" customHeight="1" thickBot="1" x14ac:dyDescent="0.25">
      <c r="A15" s="10" t="str">
        <f t="shared" si="0"/>
        <v>BAVM 234 </v>
      </c>
      <c r="B15" s="15" t="str">
        <f t="shared" si="1"/>
        <v>I</v>
      </c>
      <c r="C15" s="10">
        <f t="shared" si="2"/>
        <v>56568.423199999997</v>
      </c>
      <c r="D15" s="12" t="str">
        <f t="shared" si="3"/>
        <v>vis</v>
      </c>
      <c r="E15" s="48">
        <f>VLOOKUP(C15,Active!C$21:E$973,3,FALSE)</f>
        <v>39440.170629924454</v>
      </c>
      <c r="F15" s="15" t="s">
        <v>55</v>
      </c>
      <c r="G15" s="12" t="str">
        <f t="shared" si="4"/>
        <v>56568.4232</v>
      </c>
      <c r="H15" s="10">
        <f t="shared" si="5"/>
        <v>39440</v>
      </c>
      <c r="I15" s="49" t="s">
        <v>86</v>
      </c>
      <c r="J15" s="50" t="s">
        <v>87</v>
      </c>
      <c r="K15" s="49" t="s">
        <v>88</v>
      </c>
      <c r="L15" s="49" t="s">
        <v>89</v>
      </c>
      <c r="M15" s="50" t="s">
        <v>67</v>
      </c>
      <c r="N15" s="50" t="s">
        <v>79</v>
      </c>
      <c r="O15" s="51" t="s">
        <v>80</v>
      </c>
      <c r="P15" s="52" t="s">
        <v>81</v>
      </c>
    </row>
    <row r="16" spans="1:16" ht="12.75" customHeight="1" thickBot="1" x14ac:dyDescent="0.25">
      <c r="A16" s="10" t="str">
        <f t="shared" si="0"/>
        <v>BAVM 239 </v>
      </c>
      <c r="B16" s="15" t="str">
        <f t="shared" si="1"/>
        <v>I</v>
      </c>
      <c r="C16" s="10">
        <f t="shared" si="2"/>
        <v>56940.3122</v>
      </c>
      <c r="D16" s="12" t="str">
        <f t="shared" si="3"/>
        <v>vis</v>
      </c>
      <c r="E16" s="48">
        <f>VLOOKUP(C16,Active!C$21:E$973,3,FALSE)</f>
        <v>39912.168487531475</v>
      </c>
      <c r="F16" s="15" t="s">
        <v>55</v>
      </c>
      <c r="G16" s="12" t="str">
        <f t="shared" si="4"/>
        <v>56940.3122</v>
      </c>
      <c r="H16" s="10">
        <f t="shared" si="5"/>
        <v>39912</v>
      </c>
      <c r="I16" s="49" t="s">
        <v>90</v>
      </c>
      <c r="J16" s="50" t="s">
        <v>91</v>
      </c>
      <c r="K16" s="49" t="s">
        <v>92</v>
      </c>
      <c r="L16" s="49" t="s">
        <v>93</v>
      </c>
      <c r="M16" s="50" t="s">
        <v>67</v>
      </c>
      <c r="N16" s="50" t="s">
        <v>79</v>
      </c>
      <c r="O16" s="51" t="s">
        <v>94</v>
      </c>
      <c r="P16" s="52" t="s">
        <v>95</v>
      </c>
    </row>
    <row r="17" spans="1:16" ht="12.75" customHeight="1" thickBot="1" x14ac:dyDescent="0.25">
      <c r="A17" s="10" t="str">
        <f t="shared" si="0"/>
        <v>BAVM 239 </v>
      </c>
      <c r="B17" s="15" t="str">
        <f t="shared" si="1"/>
        <v>I</v>
      </c>
      <c r="C17" s="10">
        <f t="shared" si="2"/>
        <v>56943.462899999999</v>
      </c>
      <c r="D17" s="12" t="str">
        <f t="shared" si="3"/>
        <v>vis</v>
      </c>
      <c r="E17" s="48">
        <f>VLOOKUP(C17,Active!C$21:E$973,3,FALSE)</f>
        <v>39916.167324953291</v>
      </c>
      <c r="F17" s="15" t="s">
        <v>55</v>
      </c>
      <c r="G17" s="12" t="str">
        <f t="shared" si="4"/>
        <v>56943.4629</v>
      </c>
      <c r="H17" s="10">
        <f t="shared" si="5"/>
        <v>39916</v>
      </c>
      <c r="I17" s="49" t="s">
        <v>96</v>
      </c>
      <c r="J17" s="50" t="s">
        <v>97</v>
      </c>
      <c r="K17" s="49" t="s">
        <v>98</v>
      </c>
      <c r="L17" s="49" t="s">
        <v>99</v>
      </c>
      <c r="M17" s="50" t="s">
        <v>67</v>
      </c>
      <c r="N17" s="50" t="s">
        <v>79</v>
      </c>
      <c r="O17" s="51" t="s">
        <v>94</v>
      </c>
      <c r="P17" s="52" t="s">
        <v>95</v>
      </c>
    </row>
    <row r="18" spans="1:16" ht="12.75" customHeight="1" thickBot="1" x14ac:dyDescent="0.25">
      <c r="A18" s="10" t="str">
        <f t="shared" si="0"/>
        <v>OEJV 0137 </v>
      </c>
      <c r="B18" s="15" t="str">
        <f t="shared" si="1"/>
        <v>I</v>
      </c>
      <c r="C18" s="10">
        <f t="shared" si="2"/>
        <v>55398.376700000001</v>
      </c>
      <c r="D18" s="12" t="str">
        <f t="shared" si="3"/>
        <v>vis</v>
      </c>
      <c r="E18" s="48" t="e">
        <f>VLOOKUP(C18,Active!C$21:E$973,3,FALSE)</f>
        <v>#N/A</v>
      </c>
      <c r="F18" s="15" t="s">
        <v>55</v>
      </c>
      <c r="G18" s="12" t="str">
        <f t="shared" si="4"/>
        <v>55398.3767</v>
      </c>
      <c r="H18" s="10">
        <f t="shared" si="5"/>
        <v>37955</v>
      </c>
      <c r="I18" s="49" t="s">
        <v>71</v>
      </c>
      <c r="J18" s="50" t="s">
        <v>72</v>
      </c>
      <c r="K18" s="49">
        <v>37955</v>
      </c>
      <c r="L18" s="49" t="s">
        <v>73</v>
      </c>
      <c r="M18" s="50" t="s">
        <v>67</v>
      </c>
      <c r="N18" s="50" t="s">
        <v>55</v>
      </c>
      <c r="O18" s="51" t="s">
        <v>74</v>
      </c>
      <c r="P18" s="52" t="s">
        <v>75</v>
      </c>
    </row>
    <row r="19" spans="1:16" ht="12.75" customHeight="1" thickBot="1" x14ac:dyDescent="0.25">
      <c r="A19" s="10" t="str">
        <f t="shared" si="0"/>
        <v>OEJV 0137 </v>
      </c>
      <c r="B19" s="15" t="str">
        <f t="shared" si="1"/>
        <v>I</v>
      </c>
      <c r="C19" s="10">
        <f t="shared" si="2"/>
        <v>55450.381399999998</v>
      </c>
      <c r="D19" s="12" t="str">
        <f t="shared" si="3"/>
        <v>vis</v>
      </c>
      <c r="E19" s="48" t="e">
        <f>VLOOKUP(C19,Active!C$21:E$973,3,FALSE)</f>
        <v>#N/A</v>
      </c>
      <c r="F19" s="15" t="s">
        <v>55</v>
      </c>
      <c r="G19" s="12" t="str">
        <f t="shared" si="4"/>
        <v>55450.3814</v>
      </c>
      <c r="H19" s="10">
        <f t="shared" si="5"/>
        <v>38021</v>
      </c>
      <c r="I19" s="49" t="s">
        <v>82</v>
      </c>
      <c r="J19" s="50" t="s">
        <v>83</v>
      </c>
      <c r="K19" s="49" t="s">
        <v>84</v>
      </c>
      <c r="L19" s="49" t="s">
        <v>85</v>
      </c>
      <c r="M19" s="50" t="s">
        <v>67</v>
      </c>
      <c r="N19" s="50" t="s">
        <v>55</v>
      </c>
      <c r="O19" s="51" t="s">
        <v>74</v>
      </c>
      <c r="P19" s="52" t="s">
        <v>75</v>
      </c>
    </row>
    <row r="20" spans="1:16" x14ac:dyDescent="0.2">
      <c r="B20" s="15"/>
      <c r="E20" s="48"/>
      <c r="F20" s="15"/>
    </row>
    <row r="21" spans="1:16" x14ac:dyDescent="0.2">
      <c r="B21" s="15"/>
      <c r="E21" s="48"/>
      <c r="F21" s="15"/>
    </row>
    <row r="22" spans="1:16" x14ac:dyDescent="0.2">
      <c r="B22" s="15"/>
      <c r="E22" s="48"/>
      <c r="F22" s="15"/>
    </row>
    <row r="23" spans="1:16" x14ac:dyDescent="0.2">
      <c r="B23" s="15"/>
      <c r="E23" s="48"/>
      <c r="F23" s="15"/>
    </row>
    <row r="24" spans="1:16" x14ac:dyDescent="0.2">
      <c r="B24" s="15"/>
      <c r="E24" s="48"/>
      <c r="F24" s="15"/>
    </row>
    <row r="25" spans="1:16" x14ac:dyDescent="0.2">
      <c r="B25" s="15"/>
      <c r="E25" s="48"/>
      <c r="F25" s="15"/>
    </row>
    <row r="26" spans="1:16" x14ac:dyDescent="0.2">
      <c r="B26" s="15"/>
      <c r="E26" s="48"/>
      <c r="F26" s="15"/>
    </row>
    <row r="27" spans="1:16" x14ac:dyDescent="0.2">
      <c r="B27" s="15"/>
      <c r="E27" s="48"/>
      <c r="F27" s="15"/>
    </row>
    <row r="28" spans="1:16" x14ac:dyDescent="0.2">
      <c r="B28" s="15"/>
      <c r="E28" s="48"/>
      <c r="F28" s="15"/>
    </row>
    <row r="29" spans="1:16" x14ac:dyDescent="0.2">
      <c r="B29" s="15"/>
      <c r="E29" s="48"/>
      <c r="F29" s="15"/>
    </row>
    <row r="30" spans="1:16" x14ac:dyDescent="0.2">
      <c r="B30" s="15"/>
      <c r="E30" s="48"/>
      <c r="F30" s="15"/>
    </row>
    <row r="31" spans="1:16" x14ac:dyDescent="0.2">
      <c r="B31" s="15"/>
      <c r="E31" s="48"/>
      <c r="F31" s="15"/>
    </row>
    <row r="32" spans="1:16" x14ac:dyDescent="0.2">
      <c r="B32" s="15"/>
      <c r="E32" s="48"/>
      <c r="F32" s="15"/>
    </row>
    <row r="33" spans="2:6" x14ac:dyDescent="0.2">
      <c r="B33" s="15"/>
      <c r="E33" s="48"/>
      <c r="F33" s="15"/>
    </row>
    <row r="34" spans="2:6" x14ac:dyDescent="0.2">
      <c r="B34" s="15"/>
      <c r="E34" s="48"/>
      <c r="F34" s="15"/>
    </row>
    <row r="35" spans="2:6" x14ac:dyDescent="0.2">
      <c r="B35" s="15"/>
      <c r="E35" s="48"/>
      <c r="F35" s="15"/>
    </row>
    <row r="36" spans="2:6" x14ac:dyDescent="0.2">
      <c r="B36" s="15"/>
      <c r="F36" s="15"/>
    </row>
    <row r="37" spans="2:6" x14ac:dyDescent="0.2">
      <c r="B37" s="15"/>
      <c r="F37" s="15"/>
    </row>
    <row r="38" spans="2:6" x14ac:dyDescent="0.2">
      <c r="B38" s="15"/>
      <c r="F38" s="15"/>
    </row>
    <row r="39" spans="2:6" x14ac:dyDescent="0.2">
      <c r="B39" s="15"/>
      <c r="F39" s="15"/>
    </row>
    <row r="40" spans="2:6" x14ac:dyDescent="0.2">
      <c r="B40" s="15"/>
      <c r="F40" s="15"/>
    </row>
    <row r="41" spans="2:6" x14ac:dyDescent="0.2">
      <c r="B41" s="15"/>
      <c r="F41" s="15"/>
    </row>
    <row r="42" spans="2:6" x14ac:dyDescent="0.2">
      <c r="B42" s="15"/>
      <c r="F42" s="15"/>
    </row>
    <row r="43" spans="2:6" x14ac:dyDescent="0.2">
      <c r="B43" s="15"/>
      <c r="F43" s="15"/>
    </row>
    <row r="44" spans="2:6" x14ac:dyDescent="0.2">
      <c r="B44" s="15"/>
      <c r="F44" s="15"/>
    </row>
    <row r="45" spans="2:6" x14ac:dyDescent="0.2">
      <c r="B45" s="15"/>
      <c r="F45" s="15"/>
    </row>
    <row r="46" spans="2:6" x14ac:dyDescent="0.2">
      <c r="B46" s="15"/>
      <c r="F46" s="15"/>
    </row>
    <row r="47" spans="2:6" x14ac:dyDescent="0.2">
      <c r="B47" s="15"/>
      <c r="F47" s="15"/>
    </row>
    <row r="48" spans="2:6" x14ac:dyDescent="0.2">
      <c r="B48" s="15"/>
      <c r="F48" s="15"/>
    </row>
    <row r="49" spans="2:6" x14ac:dyDescent="0.2">
      <c r="B49" s="15"/>
      <c r="F49" s="15"/>
    </row>
    <row r="50" spans="2:6" x14ac:dyDescent="0.2">
      <c r="B50" s="15"/>
      <c r="F50" s="15"/>
    </row>
    <row r="51" spans="2:6" x14ac:dyDescent="0.2">
      <c r="B51" s="15"/>
      <c r="F51" s="15"/>
    </row>
    <row r="52" spans="2:6" x14ac:dyDescent="0.2">
      <c r="B52" s="15"/>
      <c r="F52" s="15"/>
    </row>
    <row r="53" spans="2:6" x14ac:dyDescent="0.2">
      <c r="B53" s="15"/>
      <c r="F53" s="15"/>
    </row>
    <row r="54" spans="2:6" x14ac:dyDescent="0.2">
      <c r="B54" s="15"/>
      <c r="F54" s="15"/>
    </row>
    <row r="55" spans="2:6" x14ac:dyDescent="0.2">
      <c r="B55" s="15"/>
      <c r="F55" s="15"/>
    </row>
    <row r="56" spans="2:6" x14ac:dyDescent="0.2">
      <c r="B56" s="15"/>
      <c r="F56" s="15"/>
    </row>
    <row r="57" spans="2:6" x14ac:dyDescent="0.2">
      <c r="B57" s="15"/>
      <c r="F57" s="15"/>
    </row>
    <row r="58" spans="2:6" x14ac:dyDescent="0.2">
      <c r="B58" s="15"/>
      <c r="F58" s="15"/>
    </row>
    <row r="59" spans="2:6" x14ac:dyDescent="0.2">
      <c r="B59" s="15"/>
      <c r="F59" s="15"/>
    </row>
    <row r="60" spans="2:6" x14ac:dyDescent="0.2">
      <c r="B60" s="15"/>
      <c r="F60" s="15"/>
    </row>
    <row r="61" spans="2:6" x14ac:dyDescent="0.2">
      <c r="B61" s="15"/>
      <c r="F61" s="15"/>
    </row>
    <row r="62" spans="2:6" x14ac:dyDescent="0.2">
      <c r="B62" s="15"/>
      <c r="F62" s="15"/>
    </row>
    <row r="63" spans="2:6" x14ac:dyDescent="0.2">
      <c r="B63" s="15"/>
      <c r="F63" s="15"/>
    </row>
    <row r="64" spans="2:6" x14ac:dyDescent="0.2">
      <c r="B64" s="15"/>
      <c r="F64" s="15"/>
    </row>
    <row r="65" spans="2:6" x14ac:dyDescent="0.2">
      <c r="B65" s="15"/>
      <c r="F65" s="15"/>
    </row>
    <row r="66" spans="2:6" x14ac:dyDescent="0.2">
      <c r="B66" s="15"/>
      <c r="F66" s="15"/>
    </row>
    <row r="67" spans="2:6" x14ac:dyDescent="0.2">
      <c r="B67" s="15"/>
      <c r="F67" s="15"/>
    </row>
    <row r="68" spans="2:6" x14ac:dyDescent="0.2">
      <c r="B68" s="15"/>
      <c r="F68" s="15"/>
    </row>
    <row r="69" spans="2:6" x14ac:dyDescent="0.2">
      <c r="B69" s="15"/>
      <c r="F69" s="15"/>
    </row>
    <row r="70" spans="2:6" x14ac:dyDescent="0.2">
      <c r="B70" s="15"/>
      <c r="F70" s="15"/>
    </row>
    <row r="71" spans="2:6" x14ac:dyDescent="0.2">
      <c r="B71" s="15"/>
      <c r="F71" s="15"/>
    </row>
    <row r="72" spans="2:6" x14ac:dyDescent="0.2">
      <c r="B72" s="15"/>
      <c r="F72" s="15"/>
    </row>
    <row r="73" spans="2:6" x14ac:dyDescent="0.2">
      <c r="B73" s="15"/>
      <c r="F73" s="15"/>
    </row>
    <row r="74" spans="2:6" x14ac:dyDescent="0.2">
      <c r="B74" s="15"/>
      <c r="F74" s="15"/>
    </row>
    <row r="75" spans="2:6" x14ac:dyDescent="0.2">
      <c r="B75" s="15"/>
      <c r="F75" s="15"/>
    </row>
    <row r="76" spans="2:6" x14ac:dyDescent="0.2">
      <c r="B76" s="15"/>
      <c r="F76" s="15"/>
    </row>
    <row r="77" spans="2:6" x14ac:dyDescent="0.2">
      <c r="B77" s="15"/>
      <c r="F77" s="15"/>
    </row>
    <row r="78" spans="2:6" x14ac:dyDescent="0.2">
      <c r="B78" s="15"/>
      <c r="F78" s="15"/>
    </row>
    <row r="79" spans="2:6" x14ac:dyDescent="0.2">
      <c r="B79" s="15"/>
      <c r="F79" s="15"/>
    </row>
    <row r="80" spans="2: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  <row r="821" spans="2:6" x14ac:dyDescent="0.2">
      <c r="B821" s="15"/>
      <c r="F821" s="15"/>
    </row>
    <row r="822" spans="2:6" x14ac:dyDescent="0.2">
      <c r="B822" s="15"/>
      <c r="F822" s="15"/>
    </row>
    <row r="823" spans="2:6" x14ac:dyDescent="0.2">
      <c r="B823" s="15"/>
      <c r="F823" s="15"/>
    </row>
  </sheetData>
  <phoneticPr fontId="8" type="noConversion"/>
  <hyperlinks>
    <hyperlink ref="P11" r:id="rId1" display="http://www.konkoly.hu/cgi-bin/IBVS?5287"/>
    <hyperlink ref="P13" r:id="rId2" display="http://www.bav-astro.de/sfs/BAVM_link.php?BAVMnr=214"/>
    <hyperlink ref="P18" r:id="rId3" display="http://var.astro.cz/oejv/issues/oejv0137.pdf"/>
    <hyperlink ref="P14" r:id="rId4" display="http://www.bav-astro.de/sfs/BAVM_link.php?BAVMnr=234"/>
    <hyperlink ref="P19" r:id="rId5" display="http://var.astro.cz/oejv/issues/oejv0137.pdf"/>
    <hyperlink ref="P15" r:id="rId6" display="http://www.bav-astro.de/sfs/BAVM_link.php?BAVMnr=234"/>
    <hyperlink ref="P16" r:id="rId7" display="http://www.bav-astro.de/sfs/BAVM_link.php?BAVMnr=239"/>
    <hyperlink ref="P17" r:id="rId8" display="http://www.bav-astro.de/sfs/BAVM_link.php?BAVMnr=239"/>
    <hyperlink ref="P12" r:id="rId9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2023-01-19T03:39:26Z</dcterms:modified>
</cp:coreProperties>
</file>