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DC1D13F7-FC10-4F5A-9B45-BDE4FE7D120F}" xr6:coauthVersionLast="47" xr6:coauthVersionMax="47" xr10:uidLastSave="{00000000-0000-0000-0000-000000000000}"/>
  <bookViews>
    <workbookView xWindow="13875" yWindow="495" windowWidth="12630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 s="1"/>
  <c r="G23" i="1" s="1"/>
  <c r="K23" i="1" s="1"/>
  <c r="D9" i="1"/>
  <c r="C9" i="1"/>
  <c r="C21" i="1"/>
  <c r="E21" i="1"/>
  <c r="F21" i="1"/>
  <c r="G21" i="1" s="1"/>
  <c r="K21" i="1" s="1"/>
  <c r="E22" i="1"/>
  <c r="F22" i="1"/>
  <c r="G22" i="1" s="1"/>
  <c r="K22" i="1" s="1"/>
  <c r="Q23" i="1"/>
  <c r="Q22" i="1"/>
  <c r="F16" i="1"/>
  <c r="F17" i="1" s="1"/>
  <c r="Q21" i="1"/>
  <c r="C17" i="1"/>
  <c r="C11" i="1"/>
  <c r="C12" i="1"/>
  <c r="C16" i="1" l="1"/>
  <c r="D18" i="1" s="1"/>
  <c r="C15" i="1"/>
  <c r="O23" i="1"/>
  <c r="O21" i="1"/>
  <c r="O24" i="1"/>
  <c r="O22" i="1"/>
  <c r="F18" i="1" l="1"/>
  <c r="F19" i="1" s="1"/>
  <c r="C18" i="1"/>
</calcChain>
</file>

<file path=xl/sharedStrings.xml><?xml version="1.0" encoding="utf-8"?>
<sst xmlns="http://schemas.openxmlformats.org/spreadsheetml/2006/main" count="55" uniqueCount="49">
  <si>
    <t>JAVSO..46…79 (2018)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</si>
  <si>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</si>
  <si>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</si>
  <si>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</si>
  <si>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</si>
  <si>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</si>
  <si>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</si>
  <si>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</si>
  <si>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</si>
  <si>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</si>
  <si>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</si>
  <si>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</si>
  <si>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</si>
  <si>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</si>
  <si>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</si>
  <si>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</si>
  <si>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</si>
  <si>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</si>
  <si>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</si>
  <si>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</si>
  <si>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</si>
  <si>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</si>
  <si>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</si>
  <si>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</si>
  <si>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</si>
  <si>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</si>
  <si>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</si>
  <si>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</si>
  <si>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</si>
  <si>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</si>
  <si>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</si>
  <si>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</si>
  <si>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</si>
  <si>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</si>
  <si>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</si>
  <si>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</si>
  <si>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</si>
  <si>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</si>
  <si>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</si>
  <si>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</si>
  <si>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</si>
  <si>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</si>
  <si>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</si>
  <si>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EV Lyr / na</t>
  </si>
  <si>
    <t>EA</t>
  </si>
  <si>
    <t>IBVS 5992</t>
  </si>
  <si>
    <t>I</t>
  </si>
  <si>
    <t>vis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</si>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</sst>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Lyr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6-4982-9CAE-F083E6E28D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C6-4982-9CAE-F083E6E28D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C6-4982-9CAE-F083E6E28D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-4.1800000035436824E-3</c:v>
                </c:pt>
                <c:pt idx="2">
                  <c:v>1.4999999984866008E-3</c:v>
                </c:pt>
                <c:pt idx="3">
                  <c:v>1.4999999984866008E-3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C6-4982-9CAE-F083E6E28D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C6-4982-9CAE-F083E6E28D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C6-4982-9CAE-F083E6E28D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C6-4982-9CAE-F083E6E28D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-2.1433897854054732E-3</c:v>
                </c:pt>
                <c:pt idx="1">
                  <c:v>-1.3210191532396181E-3</c:v>
                </c:pt>
                <c:pt idx="2">
                  <c:v>1.1422044660373051E-3</c:v>
                </c:pt>
                <c:pt idx="3">
                  <c:v>1.1422044660373051E-3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C6-4982-9CAE-F083E6E28D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3380</c:v>
                </c:pt>
                <c:pt idx="3">
                  <c:v>3380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C6-4982-9CAE-F083E6E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5520"/>
        <c:axId val="1"/>
      </c:scatterChart>
      <c:valAx>
        <c:axId val="44671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5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5A41C8-F58F-C511-4FC2-FB0CE6CB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A25" sqref="A25:D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30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7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8</v>
      </c>
    </row>
    <row r="7" spans="1:6" x14ac:dyDescent="0.2">
      <c r="A7" t="s">
        <v>9</v>
      </c>
      <c r="C7" s="8">
        <v>54953.842600000004</v>
      </c>
      <c r="D7" s="29" t="s">
        <v>42</v>
      </c>
    </row>
    <row r="8" spans="1:6" x14ac:dyDescent="0.2">
      <c r="A8" t="s">
        <v>10</v>
      </c>
      <c r="C8" s="8">
        <v>0.91847999999999996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26</v>
      </c>
      <c r="D10" s="4" t="s">
        <v>27</v>
      </c>
      <c r="E10" s="10"/>
    </row>
    <row r="11" spans="1:6" x14ac:dyDescent="0.2">
      <c r="A11" s="10" t="s">
        <v>22</v>
      </c>
      <c r="B11" s="10"/>
      <c r="C11" s="21">
        <f ca="1">INTERCEPT(INDIRECT($D$9):G992,INDIRECT($C$9):F992)</f>
        <v>-2.1433897854054732E-3</v>
      </c>
      <c r="D11" s="3"/>
      <c r="E11" s="10"/>
    </row>
    <row r="12" spans="1:6" x14ac:dyDescent="0.2">
      <c r="A12" s="10" t="s">
        <v>23</v>
      </c>
      <c r="B12" s="10"/>
      <c r="C12" s="21">
        <f ca="1">SLOPE(INDIRECT($D$9):G992,INDIRECT($C$9):F992)</f>
        <v>9.7206930516058529E-7</v>
      </c>
      <c r="D12" s="3"/>
      <c r="E12" s="10"/>
    </row>
    <row r="13" spans="1:6" x14ac:dyDescent="0.2">
      <c r="A13" s="10" t="s">
        <v>25</v>
      </c>
      <c r="B13" s="10"/>
      <c r="C13" s="3" t="s">
        <v>20</v>
      </c>
    </row>
    <row r="14" spans="1:6" x14ac:dyDescent="0.2">
      <c r="A14" s="10"/>
      <c r="B14" s="10"/>
      <c r="C14" s="10"/>
    </row>
    <row r="15" spans="1:6" x14ac:dyDescent="0.2">
      <c r="A15" s="12" t="s">
        <v>24</v>
      </c>
      <c r="B15" s="10"/>
      <c r="C15" s="13">
        <f ca="1">(C7+C11)+(C8+C12)*INT(MAX(F21:F3533))</f>
        <v>58058.30614220447</v>
      </c>
      <c r="E15" s="14" t="s">
        <v>38</v>
      </c>
      <c r="F15" s="11">
        <v>1</v>
      </c>
    </row>
    <row r="16" spans="1:6" x14ac:dyDescent="0.2">
      <c r="A16" s="16" t="s">
        <v>11</v>
      </c>
      <c r="B16" s="10"/>
      <c r="C16" s="17">
        <f ca="1">+C8+C12</f>
        <v>0.91848097206930512</v>
      </c>
      <c r="E16" s="14" t="s">
        <v>34</v>
      </c>
      <c r="F16" s="15">
        <f ca="1">NOW()+15018.5+$C$5/24</f>
        <v>59963.695383912032</v>
      </c>
    </row>
    <row r="17" spans="1:21" ht="13.5" thickBot="1" x14ac:dyDescent="0.25">
      <c r="A17" s="14" t="s">
        <v>31</v>
      </c>
      <c r="B17" s="10"/>
      <c r="C17" s="10">
        <f>COUNT(C21:C2191)</f>
        <v>4</v>
      </c>
      <c r="E17" s="14" t="s">
        <v>39</v>
      </c>
      <c r="F17" s="15">
        <f ca="1">ROUND(2*(F16-$C$7)/$C$8,0)/2+F15</f>
        <v>5455.5</v>
      </c>
    </row>
    <row r="18" spans="1:21" ht="14.25" thickTop="1" thickBot="1" x14ac:dyDescent="0.25">
      <c r="A18" s="16" t="s">
        <v>12</v>
      </c>
      <c r="B18" s="10"/>
      <c r="C18" s="19">
        <f ca="1">+C15</f>
        <v>58058.30614220447</v>
      </c>
      <c r="D18" s="20">
        <f ca="1">+C16</f>
        <v>0.91848097206930512</v>
      </c>
      <c r="E18" s="14" t="s">
        <v>40</v>
      </c>
      <c r="F18" s="23">
        <f ca="1">ROUND(2*(F16-$C$15)/$C$16,0)/2+F15</f>
        <v>2075.5</v>
      </c>
    </row>
    <row r="19" spans="1:21" ht="13.5" thickTop="1" x14ac:dyDescent="0.2">
      <c r="E19" s="14" t="s">
        <v>35</v>
      </c>
      <c r="F19" s="18">
        <f ca="1">+$C$15+$C$16*F18-15018.5-$C$5/24</f>
        <v>44946.509233067649</v>
      </c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6</v>
      </c>
      <c r="I20" s="7" t="s">
        <v>47</v>
      </c>
      <c r="J20" s="7" t="s">
        <v>4</v>
      </c>
      <c r="K20" s="7" t="s">
        <v>5</v>
      </c>
      <c r="L20" s="7" t="s">
        <v>1</v>
      </c>
      <c r="M20" s="7" t="s">
        <v>2</v>
      </c>
      <c r="N20" s="7" t="s">
        <v>3</v>
      </c>
      <c r="O20" s="7" t="s">
        <v>29</v>
      </c>
      <c r="P20" s="6" t="s">
        <v>28</v>
      </c>
      <c r="Q20" s="4" t="s">
        <v>21</v>
      </c>
      <c r="U20" s="26" t="s">
        <v>37</v>
      </c>
    </row>
    <row r="21" spans="1:21" x14ac:dyDescent="0.2">
      <c r="A21" t="s">
        <v>42</v>
      </c>
      <c r="C21" s="8">
        <f>C7</f>
        <v>54953.842600000004</v>
      </c>
      <c r="D21" s="8" t="s">
        <v>20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-2.1433897854054732E-3</v>
      </c>
      <c r="Q21" s="2">
        <f>+C21-15018.5</f>
        <v>39935.342600000004</v>
      </c>
    </row>
    <row r="22" spans="1:21" x14ac:dyDescent="0.2">
      <c r="A22" s="30" t="s">
        <v>45</v>
      </c>
      <c r="B22" s="31" t="s">
        <v>46</v>
      </c>
      <c r="C22" s="30">
        <v>55730.872499999998</v>
      </c>
      <c r="D22" s="30">
        <v>1.5E-3</v>
      </c>
      <c r="E22">
        <f>+(C22-C$7)/C$8</f>
        <v>845.9954490026937</v>
      </c>
      <c r="F22">
        <f>ROUND(2*E22,0)/2</f>
        <v>846</v>
      </c>
      <c r="G22">
        <f>+C22-(C$7+F22*C$8)</f>
        <v>-4.1800000035436824E-3</v>
      </c>
      <c r="K22">
        <f>+G22</f>
        <v>-4.1800000035436824E-3</v>
      </c>
      <c r="O22">
        <f ca="1">+C$11+C$12*$F22</f>
        <v>-1.3210191532396181E-3</v>
      </c>
      <c r="Q22" s="2">
        <f>+C22-15018.5</f>
        <v>40712.372499999998</v>
      </c>
    </row>
    <row r="23" spans="1:21" x14ac:dyDescent="0.2">
      <c r="A23" s="32" t="s">
        <v>0</v>
      </c>
      <c r="B23" s="33" t="s">
        <v>46</v>
      </c>
      <c r="C23" s="32">
        <v>58058.306499999999</v>
      </c>
      <c r="D23" s="32">
        <v>1E-4</v>
      </c>
      <c r="E23">
        <f>+(C23-C$7)/C$8</f>
        <v>3380.0016331329971</v>
      </c>
      <c r="F23">
        <f>ROUND(2*E23,0)/2</f>
        <v>3380</v>
      </c>
      <c r="G23">
        <f>+C23-(C$7+F23*C$8)</f>
        <v>1.4999999984866008E-3</v>
      </c>
      <c r="K23">
        <f>+G23</f>
        <v>1.4999999984866008E-3</v>
      </c>
      <c r="O23">
        <f ca="1">+C$11+C$12*$F23</f>
        <v>1.1422044660373051E-3</v>
      </c>
      <c r="Q23" s="2">
        <f>+C23-15018.5</f>
        <v>43039.806499999999</v>
      </c>
    </row>
    <row r="24" spans="1:21" x14ac:dyDescent="0.2">
      <c r="A24" s="34" t="s">
        <v>48</v>
      </c>
      <c r="B24" s="35" t="s">
        <v>46</v>
      </c>
      <c r="C24" s="36">
        <v>58058.306499999999</v>
      </c>
      <c r="D24" s="36">
        <v>1E-4</v>
      </c>
      <c r="E24">
        <f>+(C24-C$7)/C$8</f>
        <v>3380.0016331329971</v>
      </c>
      <c r="F24">
        <f>ROUND(2*E24,0)/2</f>
        <v>3380</v>
      </c>
      <c r="G24">
        <f>+C24-(C$7+F24*C$8)</f>
        <v>1.4999999984866008E-3</v>
      </c>
      <c r="K24">
        <f>+G24</f>
        <v>1.4999999984866008E-3</v>
      </c>
      <c r="O24">
        <f ca="1">+C$11+C$12*$F24</f>
        <v>1.1422044660373051E-3</v>
      </c>
      <c r="Q24" s="2">
        <f>+C24-15018.5</f>
        <v>43039.806499999999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hyperlinks>
    <hyperlink ref="I63056" r:id="rId1" display="http://vsolj.cetus-net.org/bulletin.html"/>
    <hyperlink ref="I63049" r:id="rId2" display="http://vsolj.cetus-net.org/bulletin.html"/>
    <hyperlink ref="AQ546" r:id="rId3" display="http://cdsbib.u-strasbg.fr/cgi-bin/cdsbib?1990RMxAA..21..381G"/>
    <hyperlink ref="AQ549" r:id="rId4" display="http://cdsbib.u-strasbg.fr/cgi-bin/cdsbib?1990RMxAA..21..381G"/>
    <hyperlink ref="AQ547" r:id="rId5" display="http://cdsbib.u-strasbg.fr/cgi-bin/cdsbib?1990RMxAA..21..381G"/>
    <hyperlink ref="AQ525" r:id="rId6" display="http://cdsbib.u-strasbg.fr/cgi-bin/cdsbib?1990RMxAA..21..381G"/>
    <hyperlink ref="J63056" r:id="rId7" display="http://vsolj.cetus-net.org/bulletin.html"/>
    <hyperlink ref="AR659" r:id="rId8" display="http://cdsbib.u-strasbg.fr/cgi-bin/cdsbib?1990RMxAA..21..381G"/>
    <hyperlink ref="AR64464" r:id="rId9" display="http://cdsbib.u-strasbg.fr/cgi-bin/cdsbib?1990RMxAA..21..381G"/>
    <hyperlink ref="AR660" r:id="rId10" display="http://cdsbib.u-strasbg.fr/cgi-bin/cdsbib?1990RMxAA..21..381G"/>
    <hyperlink ref="I63053" r:id="rId11" display="https://www.aavso.org/ejaavso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2023-01-19T03:41:21Z</dcterms:modified>
</cp:coreProperties>
</file>