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8CB9AC92-27A8-468D-91C6-DE1F043EAB5A}" xr6:coauthVersionLast="47" xr6:coauthVersionMax="47" xr10:uidLastSave="{00000000-0000-0000-0000-000000000000}"/>
  <bookViews>
    <workbookView xWindow="14565" yWindow="1530" windowWidth="13425" windowHeight="1459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A24" i="1" l="1"/>
  <c r="E21" i="1"/>
  <c r="F21" i="1" s="1"/>
  <c r="G21" i="1" s="1"/>
  <c r="K21" i="1" s="1"/>
  <c r="Q21" i="1"/>
  <c r="E22" i="1"/>
  <c r="F22" i="1"/>
  <c r="G22" i="1" s="1"/>
  <c r="K22" i="1" s="1"/>
  <c r="Q22" i="1"/>
  <c r="E23" i="1"/>
  <c r="F23" i="1"/>
  <c r="G23" i="1" s="1"/>
  <c r="K23" i="1" s="1"/>
  <c r="Q23" i="1"/>
  <c r="E25" i="1"/>
  <c r="F25" i="1" s="1"/>
  <c r="G25" i="1" s="1"/>
  <c r="K25" i="1" s="1"/>
  <c r="Q25" i="1"/>
  <c r="G11" i="1"/>
  <c r="F11" i="1"/>
  <c r="C24" i="1"/>
  <c r="F15" i="1"/>
  <c r="F16" i="1" s="1"/>
  <c r="E24" i="1" l="1"/>
  <c r="F24" i="1" s="1"/>
  <c r="G24" i="1" s="1"/>
  <c r="C17" i="1"/>
  <c r="Q24" i="1"/>
  <c r="C12" i="1"/>
  <c r="C11" i="1"/>
  <c r="O23" i="1" l="1"/>
  <c r="O22" i="1"/>
  <c r="O25" i="1"/>
  <c r="O21" i="1"/>
  <c r="C16" i="1"/>
  <c r="D18" i="1" s="1"/>
  <c r="C15" i="1"/>
  <c r="O24" i="1"/>
  <c r="K24" i="1"/>
  <c r="C18" i="1" l="1"/>
  <c r="F17" i="1"/>
  <c r="F18" i="1" s="1"/>
</calcChain>
</file>

<file path=xl/sharedStrings.xml><?xml version="1.0" encoding="utf-8"?>
<sst xmlns="http://schemas.openxmlformats.org/spreadsheetml/2006/main" count="59" uniqueCount="51">
  <si>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</si>
  <si>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</si>
  <si>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</si>
  <si>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</si>
  <si>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</si>
  <si>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</si>
  <si>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</si>
  <si>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</si>
  <si>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</si>
  <si>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</si>
  <si>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</si>
  <si>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</si>
  <si>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</si>
  <si>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</si>
  <si>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</si>
  <si>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</si>
  <si>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</si>
  <si>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</si>
  <si>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</si>
  <si>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</si>
  <si>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</si>
  <si>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</si>
  <si>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</si>
  <si>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</si>
  <si>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</si>
  <si>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</si>
  <si>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</si>
  <si>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</si>
  <si>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</si>
  <si>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</si>
  <si>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</si>
  <si>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</si>
  <si>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</si>
  <si>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</si>
  <si>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</si>
  <si>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</si>
  <si>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</si>
  <si>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</si>
  <si>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</si>
  <si>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</si>
  <si>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</si>
  <si>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</si>
  <si>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</si>
  <si>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</si>
  <si>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</si>
  <si>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EW</t>
  </si>
  <si>
    <t>VSX</t>
  </si>
  <si>
    <t>Fr280 Lyr</t>
  </si>
  <si>
    <t>JBAV, 76</t>
  </si>
  <si>
    <t>II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</si>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</sst>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b/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43" fontId="18" fillId="0" borderId="0" applyFont="0" applyFill="0" applyBorder="0" applyAlignment="0" applyProtection="0"/>
  </cellStyleXfs>
  <cellXfs count="4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43" fontId="19" fillId="0" borderId="0" xfId="8" applyFont="1" applyBorder="1" applyAlignment="1">
      <alignment vertical="center" wrapText="1"/>
    </xf>
    <xf numFmtId="43" fontId="19" fillId="0" borderId="0" xfId="8" applyFont="1" applyBorder="1" applyAlignment="1">
      <alignment horizontal="center"/>
    </xf>
    <xf numFmtId="166" fontId="19" fillId="0" borderId="0" xfId="0" applyNumberFormat="1" applyFont="1" applyAlignment="1" applyProtection="1">
      <alignment vertical="center" wrapText="1"/>
      <protection locked="0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XX Xxx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4.8999999999999998E-3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0</c:v>
                  </c:pt>
                  <c:pt idx="4">
                    <c:v>6.3E-3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4.8999999999999998E-3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0</c:v>
                  </c:pt>
                  <c:pt idx="4">
                    <c:v>6.3E-3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-3504.5</c:v>
                </c:pt>
                <c:pt idx="1">
                  <c:v>-3490</c:v>
                </c:pt>
                <c:pt idx="2">
                  <c:v>-3421.5</c:v>
                </c:pt>
                <c:pt idx="3">
                  <c:v>0</c:v>
                </c:pt>
                <c:pt idx="4">
                  <c:v>2364.5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4.8999999999999998E-3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0</c:v>
                  </c:pt>
                  <c:pt idx="4">
                    <c:v>6.3E-3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4.8999999999999998E-3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0</c:v>
                  </c:pt>
                  <c:pt idx="4">
                    <c:v>6.3E-3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-3504.5</c:v>
                </c:pt>
                <c:pt idx="1">
                  <c:v>-3490</c:v>
                </c:pt>
                <c:pt idx="2">
                  <c:v>-3421.5</c:v>
                </c:pt>
                <c:pt idx="3">
                  <c:v>0</c:v>
                </c:pt>
                <c:pt idx="4">
                  <c:v>2364.5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4.8999999999999998E-3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0</c:v>
                  </c:pt>
                  <c:pt idx="4">
                    <c:v>6.3E-3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4.8999999999999998E-3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0</c:v>
                  </c:pt>
                  <c:pt idx="4">
                    <c:v>6.3E-3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-3504.5</c:v>
                </c:pt>
                <c:pt idx="1">
                  <c:v>-3490</c:v>
                </c:pt>
                <c:pt idx="2">
                  <c:v>-3421.5</c:v>
                </c:pt>
                <c:pt idx="3">
                  <c:v>0</c:v>
                </c:pt>
                <c:pt idx="4">
                  <c:v>2364.5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4.8999999999999998E-3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0</c:v>
                  </c:pt>
                  <c:pt idx="4">
                    <c:v>6.3E-3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4.8999999999999998E-3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0</c:v>
                  </c:pt>
                  <c:pt idx="4">
                    <c:v>6.3E-3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-3504.5</c:v>
                </c:pt>
                <c:pt idx="1">
                  <c:v>-3490</c:v>
                </c:pt>
                <c:pt idx="2">
                  <c:v>-3421.5</c:v>
                </c:pt>
                <c:pt idx="3">
                  <c:v>0</c:v>
                </c:pt>
                <c:pt idx="4">
                  <c:v>2364.5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5.5169999977806583E-3</c:v>
                </c:pt>
                <c:pt idx="1">
                  <c:v>-5.1600000006146729E-3</c:v>
                </c:pt>
                <c:pt idx="2">
                  <c:v>-1.3410000028670765E-3</c:v>
                </c:pt>
                <c:pt idx="3">
                  <c:v>0</c:v>
                </c:pt>
                <c:pt idx="4">
                  <c:v>1.0722999999416061E-2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4.8999999999999998E-3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0</c:v>
                  </c:pt>
                  <c:pt idx="4">
                    <c:v>6.3E-3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4.8999999999999998E-3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0</c:v>
                  </c:pt>
                  <c:pt idx="4">
                    <c:v>6.3E-3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-3504.5</c:v>
                </c:pt>
                <c:pt idx="1">
                  <c:v>-3490</c:v>
                </c:pt>
                <c:pt idx="2">
                  <c:v>-3421.5</c:v>
                </c:pt>
                <c:pt idx="3">
                  <c:v>0</c:v>
                </c:pt>
                <c:pt idx="4">
                  <c:v>2364.5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4.8999999999999998E-3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0</c:v>
                  </c:pt>
                  <c:pt idx="4">
                    <c:v>6.3E-3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4.8999999999999998E-3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0</c:v>
                  </c:pt>
                  <c:pt idx="4">
                    <c:v>6.3E-3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-3504.5</c:v>
                </c:pt>
                <c:pt idx="1">
                  <c:v>-3490</c:v>
                </c:pt>
                <c:pt idx="2">
                  <c:v>-3421.5</c:v>
                </c:pt>
                <c:pt idx="3">
                  <c:v>0</c:v>
                </c:pt>
                <c:pt idx="4">
                  <c:v>2364.5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4.8999999999999998E-3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0</c:v>
                  </c:pt>
                  <c:pt idx="4">
                    <c:v>6.3E-3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4.8999999999999998E-3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0</c:v>
                  </c:pt>
                  <c:pt idx="4">
                    <c:v>6.3E-3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-3504.5</c:v>
                </c:pt>
                <c:pt idx="1">
                  <c:v>-3490</c:v>
                </c:pt>
                <c:pt idx="2">
                  <c:v>-3421.5</c:v>
                </c:pt>
                <c:pt idx="3">
                  <c:v>0</c:v>
                </c:pt>
                <c:pt idx="4">
                  <c:v>2364.5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-3504.5</c:v>
                </c:pt>
                <c:pt idx="1">
                  <c:v>-3490</c:v>
                </c:pt>
                <c:pt idx="2">
                  <c:v>-3421.5</c:v>
                </c:pt>
                <c:pt idx="3">
                  <c:v>0</c:v>
                </c:pt>
                <c:pt idx="4">
                  <c:v>2364.5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-9.6644446219041735E-4</c:v>
                </c:pt>
                <c:pt idx="1">
                  <c:v>-9.4413607623141868E-4</c:v>
                </c:pt>
                <c:pt idx="2">
                  <c:v>-8.3874818394235814E-4</c:v>
                </c:pt>
                <c:pt idx="3">
                  <c:v>4.4252616476929841E-3</c:v>
                </c:pt>
                <c:pt idx="4">
                  <c:v>8.0630670683861788E-3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-3504.5</c:v>
                </c:pt>
                <c:pt idx="1">
                  <c:v>-3490</c:v>
                </c:pt>
                <c:pt idx="2">
                  <c:v>-3421.5</c:v>
                </c:pt>
                <c:pt idx="3">
                  <c:v>0</c:v>
                </c:pt>
                <c:pt idx="4">
                  <c:v>2364.5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6" t="s">
        <v>47</v>
      </c>
      <c r="F1" s="31" t="s">
        <v>44</v>
      </c>
      <c r="G1" s="27"/>
      <c r="H1" s="23"/>
      <c r="I1" s="32"/>
      <c r="J1" s="33" t="s">
        <v>42</v>
      </c>
      <c r="K1" s="26"/>
      <c r="L1" s="28"/>
      <c r="M1" s="29"/>
      <c r="N1" s="29"/>
      <c r="O1" s="30"/>
    </row>
    <row r="2" spans="1:15" x14ac:dyDescent="0.2">
      <c r="A2" t="s">
        <v>23</v>
      </c>
      <c r="B2" s="40" t="s">
        <v>45</v>
      </c>
      <c r="C2" s="34"/>
      <c r="D2" s="2"/>
    </row>
    <row r="4" spans="1:15" x14ac:dyDescent="0.2">
      <c r="A4" s="37" t="s">
        <v>0</v>
      </c>
      <c r="C4" s="2" t="s">
        <v>37</v>
      </c>
      <c r="D4" s="2" t="s">
        <v>37</v>
      </c>
    </row>
    <row r="5" spans="1:15" x14ac:dyDescent="0.2">
      <c r="A5" s="38" t="s">
        <v>28</v>
      </c>
      <c r="B5" s="7"/>
      <c r="C5" s="35">
        <v>-9.5</v>
      </c>
      <c r="D5" s="7" t="s">
        <v>29</v>
      </c>
      <c r="E5" s="7"/>
    </row>
    <row r="6" spans="1:15" x14ac:dyDescent="0.2">
      <c r="A6" s="37" t="s">
        <v>1</v>
      </c>
    </row>
    <row r="7" spans="1:15" x14ac:dyDescent="0.2">
      <c r="A7" t="s">
        <v>2</v>
      </c>
      <c r="C7" s="6">
        <v>58022.365100000003</v>
      </c>
      <c r="D7" s="39" t="s">
        <v>46</v>
      </c>
    </row>
    <row r="8" spans="1:15" x14ac:dyDescent="0.2">
      <c r="A8" t="s">
        <v>3</v>
      </c>
      <c r="C8" s="6">
        <v>0.40862599999999999</v>
      </c>
      <c r="D8" s="39" t="s">
        <v>46</v>
      </c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INTERCEPT(INDIRECT($G$11):G992,INDIRECT($F$11):F992)</f>
        <v>4.4252616476929841E-3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SLOPE(INDIRECT($G$11):G992,INDIRECT($F$11):F992)</f>
        <v>1.5385093764826369E-6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>
        <f ca="1">(C7+C11)+(C8+C12)*INT(MAX(F21:F3533))</f>
        <v>58988.365026297819</v>
      </c>
      <c r="E15" s="10" t="s">
        <v>30</v>
      </c>
      <c r="F15" s="25">
        <f ca="1">NOW()+15018.5+$C$5/24</f>
        <v>60171.83906770833</v>
      </c>
    </row>
    <row r="16" spans="1:15" x14ac:dyDescent="0.2">
      <c r="A16" s="12" t="s">
        <v>4</v>
      </c>
      <c r="B16" s="7"/>
      <c r="C16" s="13">
        <f ca="1">+C8+C12</f>
        <v>0.4086275385093765</v>
      </c>
      <c r="E16" s="10" t="s">
        <v>35</v>
      </c>
      <c r="F16" s="11">
        <f ca="1">ROUND(2*(F15-$C$7)/$C$8,0)/2+F14</f>
        <v>5261</v>
      </c>
    </row>
    <row r="17" spans="1:21" ht="13.5" thickBot="1" x14ac:dyDescent="0.25">
      <c r="A17" s="10" t="s">
        <v>27</v>
      </c>
      <c r="B17" s="7"/>
      <c r="C17" s="7">
        <f>COUNT(C21:C2191)</f>
        <v>5</v>
      </c>
      <c r="E17" s="10" t="s">
        <v>36</v>
      </c>
      <c r="F17" s="19">
        <f ca="1">ROUND(2*(F15-$C$15)/$C$16,0)/2+F14</f>
        <v>2897</v>
      </c>
    </row>
    <row r="18" spans="1:21" ht="14.25" thickTop="1" thickBot="1" x14ac:dyDescent="0.25">
      <c r="A18" s="12" t="s">
        <v>5</v>
      </c>
      <c r="B18" s="7"/>
      <c r="C18" s="15">
        <f ca="1">+C15</f>
        <v>58988.365026297819</v>
      </c>
      <c r="D18" s="16">
        <f ca="1">+C16</f>
        <v>0.4086275385093765</v>
      </c>
      <c r="E18" s="10" t="s">
        <v>31</v>
      </c>
      <c r="F18" s="14">
        <f ca="1">+$C$15+$C$16*F17-15018.5-$C$5/24</f>
        <v>45154.05483869282</v>
      </c>
    </row>
    <row r="19" spans="1:21" ht="13.5" thickTop="1" x14ac:dyDescent="0.2">
      <c r="F19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x14ac:dyDescent="0.2">
      <c r="A21" s="41" t="s">
        <v>48</v>
      </c>
      <c r="B21" s="42" t="s">
        <v>49</v>
      </c>
      <c r="C21" s="43">
        <v>56590.340799999998</v>
      </c>
      <c r="D21" s="41">
        <v>4.8999999999999998E-3</v>
      </c>
      <c r="E21">
        <f>+(C21-C$7)/C$8</f>
        <v>-3504.4864986564844</v>
      </c>
      <c r="F21">
        <f>ROUND(2*E21,0)/2</f>
        <v>-3504.5</v>
      </c>
      <c r="G21">
        <f>+C21-(C$7+F21*C$8)</f>
        <v>5.5169999977806583E-3</v>
      </c>
      <c r="K21">
        <f>+G21</f>
        <v>5.5169999977806583E-3</v>
      </c>
      <c r="O21">
        <f ca="1">+C$11+C$12*$F21</f>
        <v>-9.6644446219041735E-4</v>
      </c>
      <c r="Q21" s="1">
        <f>+C21-15018.5</f>
        <v>41571.840799999998</v>
      </c>
    </row>
    <row r="22" spans="1:21" x14ac:dyDescent="0.2">
      <c r="A22" s="41" t="s">
        <v>48</v>
      </c>
      <c r="B22" s="42" t="s">
        <v>50</v>
      </c>
      <c r="C22" s="43">
        <v>56596.2552</v>
      </c>
      <c r="D22" s="41">
        <v>3.5000000000000001E-3</v>
      </c>
      <c r="E22">
        <f>+(C22-C$7)/C$8</f>
        <v>-3490.0126276840024</v>
      </c>
      <c r="F22">
        <f>ROUND(2*E22,0)/2</f>
        <v>-3490</v>
      </c>
      <c r="G22">
        <f>+C22-(C$7+F22*C$8)</f>
        <v>-5.1600000006146729E-3</v>
      </c>
      <c r="K22">
        <f>+G22</f>
        <v>-5.1600000006146729E-3</v>
      </c>
      <c r="O22">
        <f ca="1">+C$11+C$12*$F22</f>
        <v>-9.4413607623141868E-4</v>
      </c>
      <c r="Q22" s="1">
        <f>+C22-15018.5</f>
        <v>41577.7552</v>
      </c>
    </row>
    <row r="23" spans="1:21" x14ac:dyDescent="0.2">
      <c r="A23" s="41" t="s">
        <v>48</v>
      </c>
      <c r="B23" s="42" t="s">
        <v>49</v>
      </c>
      <c r="C23" s="43">
        <v>56624.249900000003</v>
      </c>
      <c r="D23" s="41">
        <v>3.5000000000000001E-3</v>
      </c>
      <c r="E23">
        <f>+(C23-C$7)/C$8</f>
        <v>-3421.5032817295037</v>
      </c>
      <c r="F23">
        <f>ROUND(2*E23,0)/2</f>
        <v>-3421.5</v>
      </c>
      <c r="G23">
        <f>+C23-(C$7+F23*C$8)</f>
        <v>-1.3410000028670765E-3</v>
      </c>
      <c r="K23">
        <f>+G23</f>
        <v>-1.3410000028670765E-3</v>
      </c>
      <c r="O23">
        <f ca="1">+C$11+C$12*$F23</f>
        <v>-8.3874818394235814E-4</v>
      </c>
      <c r="Q23" s="1">
        <f>+C23-15018.5</f>
        <v>41605.749900000003</v>
      </c>
    </row>
    <row r="24" spans="1:21" x14ac:dyDescent="0.2">
      <c r="A24" t="str">
        <f>D7</f>
        <v>VSX</v>
      </c>
      <c r="C24" s="6">
        <f>C$7</f>
        <v>58022.365100000003</v>
      </c>
      <c r="D24" s="6" t="s">
        <v>13</v>
      </c>
      <c r="E24">
        <f>+(C24-C$7)/C$8</f>
        <v>0</v>
      </c>
      <c r="F24">
        <f>ROUND(2*E24,0)/2</f>
        <v>0</v>
      </c>
      <c r="G24">
        <f>+C24-(C$7+F24*C$8)</f>
        <v>0</v>
      </c>
      <c r="K24">
        <f>+G24</f>
        <v>0</v>
      </c>
      <c r="O24">
        <f ca="1">+C$11+C$12*$F24</f>
        <v>4.4252616476929841E-3</v>
      </c>
      <c r="Q24" s="1">
        <f>+C24-15018.5</f>
        <v>43003.865100000003</v>
      </c>
    </row>
    <row r="25" spans="1:21" x14ac:dyDescent="0.2">
      <c r="A25" s="41" t="s">
        <v>48</v>
      </c>
      <c r="B25" s="42" t="s">
        <v>49</v>
      </c>
      <c r="C25" s="43">
        <v>58988.572</v>
      </c>
      <c r="D25" s="41">
        <v>6.3E-3</v>
      </c>
      <c r="E25">
        <f>+(C25-C$7)/C$8</f>
        <v>2364.5262415998918</v>
      </c>
      <c r="F25">
        <f>ROUND(2*E25,0)/2</f>
        <v>2364.5</v>
      </c>
      <c r="G25">
        <f>+C25-(C$7+F25*C$8)</f>
        <v>1.0722999999416061E-2</v>
      </c>
      <c r="K25">
        <f>+G25</f>
        <v>1.0722999999416061E-2</v>
      </c>
      <c r="O25">
        <f ca="1">+C$11+C$12*$F25</f>
        <v>8.0630670683861788E-3</v>
      </c>
      <c r="Q25" s="1">
        <f>+C25-15018.5</f>
        <v>43970.072</v>
      </c>
    </row>
    <row r="26" spans="1:21" x14ac:dyDescent="0.2">
      <c r="C26" s="6"/>
      <c r="D26" s="6"/>
      <c r="Q26" s="1"/>
    </row>
    <row r="27" spans="1:21" x14ac:dyDescent="0.2">
      <c r="C27" s="6"/>
      <c r="D27" s="6"/>
      <c r="Q27" s="1"/>
    </row>
    <row r="28" spans="1:21" x14ac:dyDescent="0.2">
      <c r="C28" s="6"/>
      <c r="D28" s="6"/>
      <c r="Q28" s="1"/>
    </row>
    <row r="29" spans="1:21" x14ac:dyDescent="0.2">
      <c r="C29" s="6"/>
      <c r="D29" s="6"/>
      <c r="Q29" s="1"/>
    </row>
    <row r="30" spans="1:21" x14ac:dyDescent="0.2">
      <c r="C30" s="6"/>
      <c r="D30" s="6"/>
      <c r="Q30" s="1"/>
    </row>
    <row r="31" spans="1:21" x14ac:dyDescent="0.2">
      <c r="C31" s="6"/>
      <c r="D31" s="6"/>
      <c r="Q31" s="1"/>
    </row>
    <row r="32" spans="1:21" x14ac:dyDescent="0.2">
      <c r="C32" s="6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sortState xmlns:xlrd2="http://schemas.microsoft.com/office/spreadsheetml/2017/richdata2" ref="A21:U26">
    <sortCondition ref="C21:C26"/>
  </sortState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2023-08-15T08:08:15Z</dcterms:modified>
</cp:coreProperties>
</file>