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1DD00CE-9F0B-4C5C-A2A6-A13642E8CE60}" xr6:coauthVersionLast="47" xr6:coauthVersionMax="47" xr10:uidLastSave="{00000000-0000-0000-0000-000000000000}"/>
  <bookViews>
    <workbookView xWindow="14985" yWindow="630" windowWidth="134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I31" i="1" s="1"/>
  <c r="Q31" i="1"/>
  <c r="E32" i="1"/>
  <c r="F32" i="1"/>
  <c r="G32" i="1" s="1"/>
  <c r="I32" i="1" s="1"/>
  <c r="Q32" i="1"/>
  <c r="E33" i="1"/>
  <c r="F33" i="1"/>
  <c r="G33" i="1" s="1"/>
  <c r="I33" i="1" s="1"/>
  <c r="Q33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Q22" i="1"/>
  <c r="Q23" i="1"/>
  <c r="Q24" i="1"/>
  <c r="Q25" i="1"/>
  <c r="Q26" i="1"/>
  <c r="Q27" i="1"/>
  <c r="Q28" i="1"/>
  <c r="Q29" i="1"/>
  <c r="Q30" i="1"/>
  <c r="D9" i="1"/>
  <c r="E9" i="1"/>
  <c r="F16" i="1"/>
  <c r="F17" i="1" s="1"/>
  <c r="C17" i="1"/>
  <c r="E21" i="1"/>
  <c r="F21" i="1"/>
  <c r="G21" i="1"/>
  <c r="I21" i="1"/>
  <c r="Q21" i="1"/>
  <c r="C12" i="1"/>
  <c r="C11" i="1"/>
  <c r="O33" i="1" l="1"/>
  <c r="O32" i="1"/>
  <c r="O31" i="1"/>
  <c r="O28" i="1"/>
  <c r="O30" i="1"/>
  <c r="O25" i="1"/>
  <c r="O23" i="1"/>
  <c r="O29" i="1"/>
  <c r="O26" i="1"/>
  <c r="O24" i="1"/>
  <c r="O27" i="1"/>
  <c r="O21" i="1"/>
  <c r="O22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<sst xmlns="http://schemas.openxmlformats.org/spreadsheetml/2006/main" count="82" uniqueCount="55">
  <si>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</si>
  <si>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</si>
  <si>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</si>
  <si>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</si>
  <si>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</si>
  <si>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</si>
  <si>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</si>
  <si>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</si>
  <si>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</si>
  <si>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</si>
  <si>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</si>
  <si>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</si>
  <si>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</si>
  <si>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</si>
  <si>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</si>
  <si>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</si>
  <si>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</si>
  <si>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</si>
  <si>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</si>
  <si>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</si>
  <si>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</si>
  <si>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</si>
  <si>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</si>
  <si>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</si>
  <si>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</si>
  <si>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</si>
  <si>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</si>
  <si>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</si>
  <si>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</si>
  <si>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</si>
  <si>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</si>
  <si>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</si>
  <si>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</si>
  <si>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</si>
  <si>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</si>
  <si>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</si>
  <si>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</si>
  <si>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</si>
  <si>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</si>
  <si>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</si>
  <si>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</si>
  <si>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</si>
  <si>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G2134-0590</t>
  </si>
  <si>
    <t>2019G</t>
  </si>
  <si>
    <t>EW</t>
  </si>
  <si>
    <t>pr_</t>
  </si>
  <si>
    <t>G2134</t>
  </si>
  <si>
    <t>Lyr</t>
  </si>
  <si>
    <t>yes</t>
  </si>
  <si>
    <t>GSC 2134-0590</t>
  </si>
  <si>
    <t>VSX</t>
  </si>
  <si>
    <t>IBVS 6422</t>
  </si>
  <si>
    <t>I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</si>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</sst>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6" fillId="2" borderId="6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" fontId="20" fillId="0" borderId="0" xfId="1" applyFont="1" applyBorder="1" applyAlignment="1">
      <alignment vertical="center" wrapText="1"/>
    </xf>
    <xf numFmtId="4" fontId="20" fillId="0" borderId="0" xfId="1" applyFont="1" applyBorder="1" applyAlignment="1">
      <alignment horizontal="center"/>
    </xf>
    <xf numFmtId="172" fontId="20" fillId="0" borderId="0" xfId="0" applyNumberFormat="1" applyFont="1" applyAlignment="1" applyProtection="1">
      <alignment vertical="center" wrapText="1"/>
      <protection locked="0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2134-0590 -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6015037593984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5779.5</c:v>
                </c:pt>
                <c:pt idx="2">
                  <c:v>5793.5</c:v>
                </c:pt>
                <c:pt idx="3">
                  <c:v>5812.5</c:v>
                </c:pt>
                <c:pt idx="4">
                  <c:v>5845</c:v>
                </c:pt>
                <c:pt idx="5">
                  <c:v>5878</c:v>
                </c:pt>
                <c:pt idx="6">
                  <c:v>5911</c:v>
                </c:pt>
                <c:pt idx="7">
                  <c:v>5913</c:v>
                </c:pt>
                <c:pt idx="8">
                  <c:v>5978.5</c:v>
                </c:pt>
                <c:pt idx="9">
                  <c:v>5979</c:v>
                </c:pt>
                <c:pt idx="10">
                  <c:v>2723</c:v>
                </c:pt>
                <c:pt idx="11">
                  <c:v>2737</c:v>
                </c:pt>
                <c:pt idx="12">
                  <c:v>2802.5</c:v>
                </c:pt>
              </c:numCache>
            </c:numRef>
          </c:xVal>
          <c:yVal>
            <c:numRef>
              <c:f>Active!$H$21:$H$1000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B6-475A-803E-DB8EA5D701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5779.5</c:v>
                </c:pt>
                <c:pt idx="2">
                  <c:v>5793.5</c:v>
                </c:pt>
                <c:pt idx="3">
                  <c:v>5812.5</c:v>
                </c:pt>
                <c:pt idx="4">
                  <c:v>5845</c:v>
                </c:pt>
                <c:pt idx="5">
                  <c:v>5878</c:v>
                </c:pt>
                <c:pt idx="6">
                  <c:v>5911</c:v>
                </c:pt>
                <c:pt idx="7">
                  <c:v>5913</c:v>
                </c:pt>
                <c:pt idx="8">
                  <c:v>5978.5</c:v>
                </c:pt>
                <c:pt idx="9">
                  <c:v>5979</c:v>
                </c:pt>
                <c:pt idx="10">
                  <c:v>2723</c:v>
                </c:pt>
                <c:pt idx="11">
                  <c:v>2737</c:v>
                </c:pt>
                <c:pt idx="12">
                  <c:v>2802.5</c:v>
                </c:pt>
              </c:numCache>
            </c:numRef>
          </c:xVal>
          <c:yVal>
            <c:numRef>
              <c:f>Active!$I$21:$I$1000</c:f>
              <c:numCache>
                <c:formatCode>General</c:formatCode>
                <c:ptCount val="980"/>
                <c:pt idx="0">
                  <c:v>0</c:v>
                </c:pt>
                <c:pt idx="1">
                  <c:v>9.4072509091347456E-4</c:v>
                </c:pt>
                <c:pt idx="2">
                  <c:v>-3.4757491084747016E-4</c:v>
                </c:pt>
                <c:pt idx="3">
                  <c:v>5.4687508963979781E-4</c:v>
                </c:pt>
                <c:pt idx="4">
                  <c:v>-6.6525001602713019E-4</c:v>
                </c:pt>
                <c:pt idx="5">
                  <c:v>5.4090008052298799E-4</c:v>
                </c:pt>
                <c:pt idx="6">
                  <c:v>-5.5294991034315899E-4</c:v>
                </c:pt>
                <c:pt idx="7">
                  <c:v>-5.7984991144621745E-4</c:v>
                </c:pt>
                <c:pt idx="8">
                  <c:v>8.1417508772574365E-4</c:v>
                </c:pt>
                <c:pt idx="9">
                  <c:v>-2.6754991267807782E-4</c:v>
                </c:pt>
                <c:pt idx="10">
                  <c:v>1.7256500868825242E-3</c:v>
                </c:pt>
                <c:pt idx="11">
                  <c:v>-2.6264991174684837E-4</c:v>
                </c:pt>
                <c:pt idx="12">
                  <c:v>-2.6862491358770058E-4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B6-475A-803E-DB8EA5D701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5779.5</c:v>
                </c:pt>
                <c:pt idx="2">
                  <c:v>5793.5</c:v>
                </c:pt>
                <c:pt idx="3">
                  <c:v>5812.5</c:v>
                </c:pt>
                <c:pt idx="4">
                  <c:v>5845</c:v>
                </c:pt>
                <c:pt idx="5">
                  <c:v>5878</c:v>
                </c:pt>
                <c:pt idx="6">
                  <c:v>5911</c:v>
                </c:pt>
                <c:pt idx="7">
                  <c:v>5913</c:v>
                </c:pt>
                <c:pt idx="8">
                  <c:v>5978.5</c:v>
                </c:pt>
                <c:pt idx="9">
                  <c:v>5979</c:v>
                </c:pt>
                <c:pt idx="10">
                  <c:v>2723</c:v>
                </c:pt>
                <c:pt idx="11">
                  <c:v>2737</c:v>
                </c:pt>
                <c:pt idx="12">
                  <c:v>2802.5</c:v>
                </c:pt>
              </c:numCache>
            </c:numRef>
          </c:xVal>
          <c:yVal>
            <c:numRef>
              <c:f>Active!$J$21:$J$1000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B6-475A-803E-DB8EA5D701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5779.5</c:v>
                </c:pt>
                <c:pt idx="2">
                  <c:v>5793.5</c:v>
                </c:pt>
                <c:pt idx="3">
                  <c:v>5812.5</c:v>
                </c:pt>
                <c:pt idx="4">
                  <c:v>5845</c:v>
                </c:pt>
                <c:pt idx="5">
                  <c:v>5878</c:v>
                </c:pt>
                <c:pt idx="6">
                  <c:v>5911</c:v>
                </c:pt>
                <c:pt idx="7">
                  <c:v>5913</c:v>
                </c:pt>
                <c:pt idx="8">
                  <c:v>5978.5</c:v>
                </c:pt>
                <c:pt idx="9">
                  <c:v>5979</c:v>
                </c:pt>
                <c:pt idx="10">
                  <c:v>2723</c:v>
                </c:pt>
                <c:pt idx="11">
                  <c:v>2737</c:v>
                </c:pt>
                <c:pt idx="12">
                  <c:v>2802.5</c:v>
                </c:pt>
              </c:numCache>
            </c:numRef>
          </c:xVal>
          <c:yVal>
            <c:numRef>
              <c:f>Active!$K$21:$K$1000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B6-475A-803E-DB8EA5D701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5779.5</c:v>
                </c:pt>
                <c:pt idx="2">
                  <c:v>5793.5</c:v>
                </c:pt>
                <c:pt idx="3">
                  <c:v>5812.5</c:v>
                </c:pt>
                <c:pt idx="4">
                  <c:v>5845</c:v>
                </c:pt>
                <c:pt idx="5">
                  <c:v>5878</c:v>
                </c:pt>
                <c:pt idx="6">
                  <c:v>5911</c:v>
                </c:pt>
                <c:pt idx="7">
                  <c:v>5913</c:v>
                </c:pt>
                <c:pt idx="8">
                  <c:v>5978.5</c:v>
                </c:pt>
                <c:pt idx="9">
                  <c:v>5979</c:v>
                </c:pt>
                <c:pt idx="10">
                  <c:v>2723</c:v>
                </c:pt>
                <c:pt idx="11">
                  <c:v>2737</c:v>
                </c:pt>
                <c:pt idx="12">
                  <c:v>2802.5</c:v>
                </c:pt>
              </c:numCache>
            </c:numRef>
          </c:xVal>
          <c:yVal>
            <c:numRef>
              <c:f>Active!$L$21:$L$1000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B6-475A-803E-DB8EA5D701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5779.5</c:v>
                </c:pt>
                <c:pt idx="2">
                  <c:v>5793.5</c:v>
                </c:pt>
                <c:pt idx="3">
                  <c:v>5812.5</c:v>
                </c:pt>
                <c:pt idx="4">
                  <c:v>5845</c:v>
                </c:pt>
                <c:pt idx="5">
                  <c:v>5878</c:v>
                </c:pt>
                <c:pt idx="6">
                  <c:v>5911</c:v>
                </c:pt>
                <c:pt idx="7">
                  <c:v>5913</c:v>
                </c:pt>
                <c:pt idx="8">
                  <c:v>5978.5</c:v>
                </c:pt>
                <c:pt idx="9">
                  <c:v>5979</c:v>
                </c:pt>
                <c:pt idx="10">
                  <c:v>2723</c:v>
                </c:pt>
                <c:pt idx="11">
                  <c:v>2737</c:v>
                </c:pt>
                <c:pt idx="12">
                  <c:v>2802.5</c:v>
                </c:pt>
              </c:numCache>
            </c:numRef>
          </c:xVal>
          <c:yVal>
            <c:numRef>
              <c:f>Active!$M$21:$M$1000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B6-475A-803E-DB8EA5D701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2.9999999999999997E-4</c:v>
                  </c:pt>
                  <c:pt idx="2">
                    <c:v>1.6999999999999999E-3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8.0000000000000004E-4</c:v>
                  </c:pt>
                  <c:pt idx="9">
                    <c:v>5.0000000000000001E-4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5779.5</c:v>
                </c:pt>
                <c:pt idx="2">
                  <c:v>5793.5</c:v>
                </c:pt>
                <c:pt idx="3">
                  <c:v>5812.5</c:v>
                </c:pt>
                <c:pt idx="4">
                  <c:v>5845</c:v>
                </c:pt>
                <c:pt idx="5">
                  <c:v>5878</c:v>
                </c:pt>
                <c:pt idx="6">
                  <c:v>5911</c:v>
                </c:pt>
                <c:pt idx="7">
                  <c:v>5913</c:v>
                </c:pt>
                <c:pt idx="8">
                  <c:v>5978.5</c:v>
                </c:pt>
                <c:pt idx="9">
                  <c:v>5979</c:v>
                </c:pt>
                <c:pt idx="10">
                  <c:v>2723</c:v>
                </c:pt>
                <c:pt idx="11">
                  <c:v>2737</c:v>
                </c:pt>
                <c:pt idx="12">
                  <c:v>2802.5</c:v>
                </c:pt>
              </c:numCache>
            </c:numRef>
          </c:xVal>
          <c:yVal>
            <c:numRef>
              <c:f>Active!$N$21:$N$1000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B6-475A-803E-DB8EA5D701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5779.5</c:v>
                </c:pt>
                <c:pt idx="2">
                  <c:v>5793.5</c:v>
                </c:pt>
                <c:pt idx="3">
                  <c:v>5812.5</c:v>
                </c:pt>
                <c:pt idx="4">
                  <c:v>5845</c:v>
                </c:pt>
                <c:pt idx="5">
                  <c:v>5878</c:v>
                </c:pt>
                <c:pt idx="6">
                  <c:v>5911</c:v>
                </c:pt>
                <c:pt idx="7">
                  <c:v>5913</c:v>
                </c:pt>
                <c:pt idx="8">
                  <c:v>5978.5</c:v>
                </c:pt>
                <c:pt idx="9">
                  <c:v>5979</c:v>
                </c:pt>
                <c:pt idx="10">
                  <c:v>2723</c:v>
                </c:pt>
                <c:pt idx="11">
                  <c:v>2737</c:v>
                </c:pt>
                <c:pt idx="12">
                  <c:v>2802.5</c:v>
                </c:pt>
              </c:numCache>
            </c:numRef>
          </c:xVal>
          <c:yVal>
            <c:numRef>
              <c:f>Active!$O$21:$O$1000</c:f>
              <c:numCache>
                <c:formatCode>General</c:formatCode>
                <c:ptCount val="980"/>
                <c:pt idx="0">
                  <c:v>3.2428306008202938E-4</c:v>
                </c:pt>
                <c:pt idx="1">
                  <c:v>7.9332645178601833E-5</c:v>
                </c:pt>
                <c:pt idx="2">
                  <c:v>7.8739288346929863E-5</c:v>
                </c:pt>
                <c:pt idx="3">
                  <c:v>7.7934018361089385E-5</c:v>
                </c:pt>
                <c:pt idx="4">
                  <c:v>7.6556582858993793E-5</c:v>
                </c:pt>
                <c:pt idx="5">
                  <c:v>7.5157956041481345E-5</c:v>
                </c:pt>
                <c:pt idx="6">
                  <c:v>7.3759329223968952E-5</c:v>
                </c:pt>
                <c:pt idx="7">
                  <c:v>7.3674563962301527E-5</c:v>
                </c:pt>
                <c:pt idx="8">
                  <c:v>7.0898501642693487E-5</c:v>
                </c:pt>
                <c:pt idx="9">
                  <c:v>7.0877310327276631E-5</c:v>
                </c:pt>
                <c:pt idx="10">
                  <c:v>2.0887515632183674E-4</c:v>
                </c:pt>
                <c:pt idx="11">
                  <c:v>2.0828179949016482E-4</c:v>
                </c:pt>
                <c:pt idx="12">
                  <c:v>2.0550573717055681E-4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B6-475A-803E-DB8EA5D7014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5779.5</c:v>
                </c:pt>
                <c:pt idx="2">
                  <c:v>5793.5</c:v>
                </c:pt>
                <c:pt idx="3">
                  <c:v>5812.5</c:v>
                </c:pt>
                <c:pt idx="4">
                  <c:v>5845</c:v>
                </c:pt>
                <c:pt idx="5">
                  <c:v>5878</c:v>
                </c:pt>
                <c:pt idx="6">
                  <c:v>5911</c:v>
                </c:pt>
                <c:pt idx="7">
                  <c:v>5913</c:v>
                </c:pt>
                <c:pt idx="8">
                  <c:v>5978.5</c:v>
                </c:pt>
                <c:pt idx="9">
                  <c:v>5979</c:v>
                </c:pt>
                <c:pt idx="10">
                  <c:v>2723</c:v>
                </c:pt>
                <c:pt idx="11">
                  <c:v>2737</c:v>
                </c:pt>
                <c:pt idx="12">
                  <c:v>2802.5</c:v>
                </c:pt>
              </c:numCache>
            </c:numRef>
          </c:xVal>
          <c:yVal>
            <c:numRef>
              <c:f>Active!$U$21:$U$1000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B6-475A-803E-DB8EA5D70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026272"/>
        <c:axId val="1"/>
      </c:scatterChart>
      <c:valAx>
        <c:axId val="733026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026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C17225-C054-9CAD-676F-CA82C37FA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1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49</v>
      </c>
      <c r="F1" s="36" t="s">
        <v>42</v>
      </c>
      <c r="G1" s="31" t="s">
        <v>43</v>
      </c>
      <c r="H1" s="32"/>
      <c r="I1" s="37" t="s">
        <v>42</v>
      </c>
      <c r="J1" s="38" t="s">
        <v>42</v>
      </c>
      <c r="K1" s="39">
        <v>19.035499999999999</v>
      </c>
      <c r="L1" s="39">
        <v>29.151499999999999</v>
      </c>
      <c r="M1" s="40">
        <v>55429.359699999914</v>
      </c>
      <c r="N1" s="40">
        <v>0.42636344999999998</v>
      </c>
      <c r="O1" s="41" t="s">
        <v>44</v>
      </c>
      <c r="P1" s="41">
        <v>13.51</v>
      </c>
      <c r="Q1" s="41">
        <v>14.06</v>
      </c>
      <c r="R1" s="42" t="s">
        <v>45</v>
      </c>
      <c r="S1" s="43" t="s">
        <v>13</v>
      </c>
      <c r="T1" s="44" t="s">
        <v>46</v>
      </c>
      <c r="U1" s="45">
        <v>9999</v>
      </c>
      <c r="V1" s="33" t="s">
        <v>47</v>
      </c>
      <c r="W1" s="46" t="s">
        <v>48</v>
      </c>
    </row>
    <row r="2" spans="1:23" x14ac:dyDescent="0.2">
      <c r="A2" t="s">
        <v>23</v>
      </c>
      <c r="B2" s="3" t="s">
        <v>44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 t="s">
        <v>37</v>
      </c>
      <c r="D4" s="28" t="s">
        <v>37</v>
      </c>
    </row>
    <row r="5" spans="1:23" ht="13.5" thickTop="1" x14ac:dyDescent="0.2">
      <c r="A5" s="9" t="s">
        <v>28</v>
      </c>
      <c r="B5" s="47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8">
        <v>55429.359699999914</v>
      </c>
      <c r="D7" s="29" t="s">
        <v>50</v>
      </c>
    </row>
    <row r="8" spans="1:23" x14ac:dyDescent="0.2">
      <c r="A8" t="s">
        <v>3</v>
      </c>
      <c r="C8" s="8">
        <v>0.42636344999999998</v>
      </c>
      <c r="D8" s="29" t="s">
        <v>50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47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47"/>
      <c r="C11" s="21">
        <f ca="1">INTERCEPT(INDIRECT($E$9):G993,INDIRECT($D$9):F993)</f>
        <v>3.2428306008202938E-4</v>
      </c>
      <c r="D11" s="3"/>
      <c r="E11" s="10"/>
    </row>
    <row r="12" spans="1:23" x14ac:dyDescent="0.2">
      <c r="A12" s="10" t="s">
        <v>16</v>
      </c>
      <c r="B12" s="47"/>
      <c r="C12" s="21">
        <f ca="1">SLOPE(INDIRECT($E$9):G993,INDIRECT($D$9):F993)</f>
        <v>-4.2382630833710109E-8</v>
      </c>
      <c r="D12" s="3"/>
      <c r="E12" s="10"/>
    </row>
    <row r="13" spans="1:23" x14ac:dyDescent="0.2">
      <c r="A13" s="10" t="s">
        <v>18</v>
      </c>
      <c r="B13" s="47"/>
      <c r="C13" s="3" t="s">
        <v>13</v>
      </c>
    </row>
    <row r="14" spans="1:23" x14ac:dyDescent="0.2">
      <c r="A14" s="10"/>
      <c r="B14" s="47"/>
      <c r="C14" s="10"/>
    </row>
    <row r="15" spans="1:23" x14ac:dyDescent="0.2">
      <c r="A15" s="12" t="s">
        <v>17</v>
      </c>
      <c r="B15" s="47"/>
      <c r="C15" s="13">
        <f ca="1">(C7+C11)+(C8+C12)*INT(MAX(F21:F3534))</f>
        <v>57978.586838427218</v>
      </c>
      <c r="E15" s="14" t="s">
        <v>34</v>
      </c>
      <c r="F15" s="34">
        <v>1</v>
      </c>
    </row>
    <row r="16" spans="1:23" x14ac:dyDescent="0.2">
      <c r="A16" s="16" t="s">
        <v>4</v>
      </c>
      <c r="B16" s="47"/>
      <c r="C16" s="17">
        <f ca="1">+C8+C12</f>
        <v>0.42636340761736913</v>
      </c>
      <c r="E16" s="14" t="s">
        <v>30</v>
      </c>
      <c r="F16" s="35">
        <f ca="1">NOW()+15018.5+$C$5/24</f>
        <v>60171.79584525463</v>
      </c>
    </row>
    <row r="17" spans="1:21" ht="13.5" thickBot="1" x14ac:dyDescent="0.25">
      <c r="A17" s="14" t="s">
        <v>27</v>
      </c>
      <c r="B17" s="47"/>
      <c r="C17" s="10">
        <f>COUNT(C21:C2192)</f>
        <v>13</v>
      </c>
      <c r="E17" s="14" t="s">
        <v>35</v>
      </c>
      <c r="F17" s="15">
        <f ca="1">ROUND(2*(F16-$C$7)/$C$8,0)/2+F15</f>
        <v>11124</v>
      </c>
    </row>
    <row r="18" spans="1:21" ht="14.25" thickTop="1" thickBot="1" x14ac:dyDescent="0.25">
      <c r="A18" s="16" t="s">
        <v>5</v>
      </c>
      <c r="B18" s="47"/>
      <c r="C18" s="19">
        <f ca="1">+C15</f>
        <v>57978.586838427218</v>
      </c>
      <c r="D18" s="20">
        <f ca="1">+C16</f>
        <v>0.42636340761736913</v>
      </c>
      <c r="E18" s="14" t="s">
        <v>36</v>
      </c>
      <c r="F18" s="23">
        <f ca="1">ROUND(2*(F16-$C$15)/$C$16,0)/2+F15</f>
        <v>5145</v>
      </c>
    </row>
    <row r="19" spans="1:21" ht="13.5" thickTop="1" x14ac:dyDescent="0.2">
      <c r="E19" s="14" t="s">
        <v>31</v>
      </c>
      <c r="F19" s="18">
        <f ca="1">+$C$15+$C$16*F18-15018.5-$C$5/24</f>
        <v>45154.122403951915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50</v>
      </c>
      <c r="C21" s="8">
        <v>55429.359699999914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3.2428306008202938E-4</v>
      </c>
      <c r="Q21" s="2">
        <f>+C21-15018.5</f>
        <v>40410.859699999914</v>
      </c>
    </row>
    <row r="22" spans="1:21" x14ac:dyDescent="0.2">
      <c r="A22" s="48" t="s">
        <v>51</v>
      </c>
      <c r="B22" s="49" t="s">
        <v>52</v>
      </c>
      <c r="C22" s="50">
        <v>57893.528200000001</v>
      </c>
      <c r="D22" s="50">
        <v>2.9999999999999997E-4</v>
      </c>
      <c r="E22">
        <f t="shared" ref="E22:E30" si="0">+(C22-C$7)/C$8</f>
        <v>5779.5022063924271</v>
      </c>
      <c r="F22">
        <f t="shared" ref="F22:F30" si="1">ROUND(2*E22,0)/2</f>
        <v>5779.5</v>
      </c>
      <c r="G22">
        <f t="shared" ref="G22:G30" si="2">+C22-(C$7+F22*C$8)</f>
        <v>9.4072509091347456E-4</v>
      </c>
      <c r="I22">
        <f t="shared" ref="I22:I30" si="3">+G22</f>
        <v>9.4072509091347456E-4</v>
      </c>
      <c r="O22">
        <f t="shared" ref="O22:O30" ca="1" si="4">+C$11+C$12*$F22</f>
        <v>7.9332645178601833E-5</v>
      </c>
      <c r="Q22" s="2">
        <f t="shared" ref="Q22:Q30" si="5">+C22-15018.5</f>
        <v>42875.028200000001</v>
      </c>
    </row>
    <row r="23" spans="1:21" x14ac:dyDescent="0.2">
      <c r="A23" s="48" t="s">
        <v>51</v>
      </c>
      <c r="B23" s="49" t="s">
        <v>52</v>
      </c>
      <c r="C23" s="50">
        <v>57899.495999999999</v>
      </c>
      <c r="D23" s="50">
        <v>1.6999999999999999E-3</v>
      </c>
      <c r="E23">
        <f t="shared" si="0"/>
        <v>5793.4991847919555</v>
      </c>
      <c r="F23">
        <f t="shared" si="1"/>
        <v>5793.5</v>
      </c>
      <c r="G23">
        <f t="shared" si="2"/>
        <v>-3.4757491084747016E-4</v>
      </c>
      <c r="I23">
        <f t="shared" si="3"/>
        <v>-3.4757491084747016E-4</v>
      </c>
      <c r="O23">
        <f t="shared" ca="1" si="4"/>
        <v>7.8739288346929863E-5</v>
      </c>
      <c r="Q23" s="2">
        <f t="shared" si="5"/>
        <v>42880.995999999999</v>
      </c>
    </row>
    <row r="24" spans="1:21" x14ac:dyDescent="0.2">
      <c r="A24" s="48" t="s">
        <v>51</v>
      </c>
      <c r="B24" s="49" t="s">
        <v>52</v>
      </c>
      <c r="C24" s="50">
        <v>57907.597800000003</v>
      </c>
      <c r="D24" s="50">
        <v>4.0000000000000002E-4</v>
      </c>
      <c r="E24">
        <f t="shared" si="0"/>
        <v>5812.5012826500251</v>
      </c>
      <c r="F24">
        <f t="shared" si="1"/>
        <v>5812.5</v>
      </c>
      <c r="G24">
        <f t="shared" si="2"/>
        <v>5.4687508963979781E-4</v>
      </c>
      <c r="I24">
        <f t="shared" si="3"/>
        <v>5.4687508963979781E-4</v>
      </c>
      <c r="O24">
        <f t="shared" ca="1" si="4"/>
        <v>7.7934018361089385E-5</v>
      </c>
      <c r="Q24" s="2">
        <f t="shared" si="5"/>
        <v>42889.097800000003</v>
      </c>
    </row>
    <row r="25" spans="1:21" x14ac:dyDescent="0.2">
      <c r="A25" s="48" t="s">
        <v>51</v>
      </c>
      <c r="B25" s="49" t="s">
        <v>52</v>
      </c>
      <c r="C25" s="50">
        <v>57921.453399999897</v>
      </c>
      <c r="D25" s="50">
        <v>4.0000000000000002E-4</v>
      </c>
      <c r="E25">
        <f t="shared" si="0"/>
        <v>5844.9984397114322</v>
      </c>
      <c r="F25">
        <f t="shared" si="1"/>
        <v>5845</v>
      </c>
      <c r="G25">
        <f t="shared" si="2"/>
        <v>-6.6525001602713019E-4</v>
      </c>
      <c r="I25">
        <f t="shared" si="3"/>
        <v>-6.6525001602713019E-4</v>
      </c>
      <c r="O25">
        <f t="shared" ca="1" si="4"/>
        <v>7.6556582858993793E-5</v>
      </c>
      <c r="Q25" s="2">
        <f t="shared" si="5"/>
        <v>42902.953399999897</v>
      </c>
    </row>
    <row r="26" spans="1:21" x14ac:dyDescent="0.2">
      <c r="A26" s="48" t="s">
        <v>51</v>
      </c>
      <c r="B26" s="49"/>
      <c r="C26" s="50">
        <v>57935.524599999997</v>
      </c>
      <c r="D26" s="50">
        <v>2.9999999999999997E-4</v>
      </c>
      <c r="E26">
        <f t="shared" si="0"/>
        <v>5878.0012686361451</v>
      </c>
      <c r="F26">
        <f t="shared" si="1"/>
        <v>5878</v>
      </c>
      <c r="G26">
        <f t="shared" si="2"/>
        <v>5.4090008052298799E-4</v>
      </c>
      <c r="I26">
        <f t="shared" si="3"/>
        <v>5.4090008052298799E-4</v>
      </c>
      <c r="O26">
        <f t="shared" ca="1" si="4"/>
        <v>7.5157956041481345E-5</v>
      </c>
      <c r="Q26" s="2">
        <f t="shared" si="5"/>
        <v>42917.024599999997</v>
      </c>
    </row>
    <row r="27" spans="1:21" x14ac:dyDescent="0.2">
      <c r="A27" s="48" t="s">
        <v>51</v>
      </c>
      <c r="B27" s="49" t="s">
        <v>52</v>
      </c>
      <c r="C27" s="50">
        <v>57949.593500000003</v>
      </c>
      <c r="D27" s="50">
        <v>5.0000000000000001E-4</v>
      </c>
      <c r="E27">
        <f t="shared" si="0"/>
        <v>5910.9987031019882</v>
      </c>
      <c r="F27">
        <f t="shared" si="1"/>
        <v>5911</v>
      </c>
      <c r="G27">
        <f t="shared" si="2"/>
        <v>-5.5294991034315899E-4</v>
      </c>
      <c r="I27">
        <f t="shared" si="3"/>
        <v>-5.5294991034315899E-4</v>
      </c>
      <c r="O27">
        <f t="shared" ca="1" si="4"/>
        <v>7.3759329223968952E-5</v>
      </c>
      <c r="Q27" s="2">
        <f t="shared" si="5"/>
        <v>42931.093500000003</v>
      </c>
    </row>
    <row r="28" spans="1:21" x14ac:dyDescent="0.2">
      <c r="A28" s="48" t="s">
        <v>51</v>
      </c>
      <c r="B28" s="49" t="s">
        <v>52</v>
      </c>
      <c r="C28" s="50">
        <v>57950.446199999998</v>
      </c>
      <c r="D28" s="50">
        <v>4.0000000000000002E-4</v>
      </c>
      <c r="E28">
        <f t="shared" si="0"/>
        <v>5912.9986400102662</v>
      </c>
      <c r="F28">
        <f t="shared" si="1"/>
        <v>5913</v>
      </c>
      <c r="G28">
        <f t="shared" si="2"/>
        <v>-5.7984991144621745E-4</v>
      </c>
      <c r="I28">
        <f t="shared" si="3"/>
        <v>-5.7984991144621745E-4</v>
      </c>
      <c r="O28">
        <f t="shared" ca="1" si="4"/>
        <v>7.3674563962301527E-5</v>
      </c>
      <c r="Q28" s="2">
        <f t="shared" si="5"/>
        <v>42931.946199999998</v>
      </c>
    </row>
    <row r="29" spans="1:21" x14ac:dyDescent="0.2">
      <c r="A29" s="48" t="s">
        <v>51</v>
      </c>
      <c r="B29" s="49" t="s">
        <v>52</v>
      </c>
      <c r="C29" s="50">
        <v>57978.374400000001</v>
      </c>
      <c r="D29" s="50">
        <v>8.0000000000000004E-4</v>
      </c>
      <c r="E29">
        <f t="shared" si="0"/>
        <v>5978.5019095799307</v>
      </c>
      <c r="F29">
        <f t="shared" si="1"/>
        <v>5978.5</v>
      </c>
      <c r="G29">
        <f t="shared" si="2"/>
        <v>8.1417508772574365E-4</v>
      </c>
      <c r="I29">
        <f t="shared" si="3"/>
        <v>8.1417508772574365E-4</v>
      </c>
      <c r="O29">
        <f t="shared" ca="1" si="4"/>
        <v>7.0898501642693487E-5</v>
      </c>
      <c r="Q29" s="2">
        <f t="shared" si="5"/>
        <v>42959.874400000001</v>
      </c>
    </row>
    <row r="30" spans="1:21" x14ac:dyDescent="0.2">
      <c r="A30" s="48" t="s">
        <v>51</v>
      </c>
      <c r="B30" s="49" t="s">
        <v>52</v>
      </c>
      <c r="C30" s="50">
        <v>57978.586499999998</v>
      </c>
      <c r="D30" s="50">
        <v>5.0000000000000001E-4</v>
      </c>
      <c r="E30">
        <f t="shared" si="0"/>
        <v>5978.9993724839314</v>
      </c>
      <c r="F30">
        <f t="shared" si="1"/>
        <v>5979</v>
      </c>
      <c r="G30">
        <f t="shared" si="2"/>
        <v>-2.6754991267807782E-4</v>
      </c>
      <c r="I30">
        <f t="shared" si="3"/>
        <v>-2.6754991267807782E-4</v>
      </c>
      <c r="O30">
        <f t="shared" ca="1" si="4"/>
        <v>7.0877310327276631E-5</v>
      </c>
      <c r="Q30" s="2">
        <f t="shared" si="5"/>
        <v>42960.086499999998</v>
      </c>
    </row>
    <row r="31" spans="1:21" x14ac:dyDescent="0.2">
      <c r="A31" s="51" t="s">
        <v>53</v>
      </c>
      <c r="B31" s="52" t="s">
        <v>52</v>
      </c>
      <c r="C31" s="53">
        <v>56590.349099999999</v>
      </c>
      <c r="D31" s="51">
        <v>3.5000000000000001E-3</v>
      </c>
      <c r="E31">
        <f t="shared" ref="E31:E33" si="6">+(C31-C$7)/C$8</f>
        <v>2723.0040473687086</v>
      </c>
      <c r="F31">
        <f t="shared" ref="F31:F33" si="7">ROUND(2*E31,0)/2</f>
        <v>2723</v>
      </c>
      <c r="G31">
        <f t="shared" ref="G31:G33" si="8">+C31-(C$7+F31*C$8)</f>
        <v>1.7256500868825242E-3</v>
      </c>
      <c r="I31">
        <f t="shared" ref="I31:I33" si="9">+G31</f>
        <v>1.7256500868825242E-3</v>
      </c>
      <c r="O31">
        <f t="shared" ref="O31:O33" ca="1" si="10">+C$11+C$12*$F31</f>
        <v>2.0887515632183674E-4</v>
      </c>
      <c r="Q31" s="2">
        <f t="shared" ref="Q31:Q33" si="11">+C31-15018.5</f>
        <v>41571.849099999999</v>
      </c>
    </row>
    <row r="32" spans="1:21" x14ac:dyDescent="0.2">
      <c r="A32" s="51" t="s">
        <v>53</v>
      </c>
      <c r="B32" s="52" t="s">
        <v>52</v>
      </c>
      <c r="C32" s="53">
        <v>56596.316200000001</v>
      </c>
      <c r="D32" s="51">
        <v>3.5000000000000001E-3</v>
      </c>
      <c r="E32">
        <f t="shared" si="6"/>
        <v>2736.999383976482</v>
      </c>
      <c r="F32">
        <f t="shared" si="7"/>
        <v>2737</v>
      </c>
      <c r="G32">
        <f t="shared" si="8"/>
        <v>-2.6264991174684837E-4</v>
      </c>
      <c r="I32">
        <f t="shared" si="9"/>
        <v>-2.6264991174684837E-4</v>
      </c>
      <c r="O32">
        <f t="shared" ca="1" si="10"/>
        <v>2.0828179949016482E-4</v>
      </c>
      <c r="Q32" s="2">
        <f t="shared" si="11"/>
        <v>41577.816200000001</v>
      </c>
    </row>
    <row r="33" spans="1:17" x14ac:dyDescent="0.2">
      <c r="A33" s="51" t="s">
        <v>53</v>
      </c>
      <c r="B33" s="52" t="s">
        <v>54</v>
      </c>
      <c r="C33" s="53">
        <v>56624.243000000002</v>
      </c>
      <c r="D33" s="51">
        <v>3.5000000000000001E-3</v>
      </c>
      <c r="E33">
        <f t="shared" si="6"/>
        <v>2802.4993699626193</v>
      </c>
      <c r="F33">
        <f t="shared" si="7"/>
        <v>2802.5</v>
      </c>
      <c r="G33">
        <f t="shared" si="8"/>
        <v>-2.6862491358770058E-4</v>
      </c>
      <c r="I33">
        <f t="shared" si="9"/>
        <v>-2.6862491358770058E-4</v>
      </c>
      <c r="O33">
        <f t="shared" ca="1" si="10"/>
        <v>2.0550573717055681E-4</v>
      </c>
      <c r="Q33" s="2">
        <f t="shared" si="11"/>
        <v>41605.743000000002</v>
      </c>
    </row>
    <row r="34" spans="1:17" x14ac:dyDescent="0.2">
      <c r="C34" s="8"/>
      <c r="D34" s="8"/>
      <c r="Q34" s="2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  <row r="6941" spans="3:4" x14ac:dyDescent="0.2">
      <c r="C6941" s="8"/>
      <c r="D6941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2023-08-15T07:06:01Z</dcterms:modified>
</cp:coreProperties>
</file>