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D77F083-8A0C-4E71-940E-11877DC2B68A}" xr6:coauthVersionLast="47" xr6:coauthVersionMax="47" xr10:uidLastSave="{00000000-0000-0000-0000-000000000000}"/>
  <bookViews>
    <workbookView xWindow="12975" yWindow="390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0" i="1"/>
  <c r="F30" i="1" s="1"/>
  <c r="G30" i="1" s="1"/>
  <c r="K30" i="1" s="1"/>
  <c r="Q30" i="1"/>
  <c r="E22" i="1"/>
  <c r="F22" i="1" s="1"/>
  <c r="G22" i="1" s="1"/>
  <c r="K22" i="1" s="1"/>
  <c r="E23" i="1"/>
  <c r="F23" i="1" s="1"/>
  <c r="G23" i="1" s="1"/>
  <c r="K23" i="1" s="1"/>
  <c r="E24" i="1"/>
  <c r="F24" i="1"/>
  <c r="G24" i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/>
  <c r="G28" i="1"/>
  <c r="K28" i="1"/>
  <c r="E29" i="1"/>
  <c r="F29" i="1" s="1"/>
  <c r="G29" i="1" s="1"/>
  <c r="K29" i="1" s="1"/>
  <c r="D9" i="1"/>
  <c r="C9" i="1"/>
  <c r="Q22" i="1"/>
  <c r="Q23" i="1"/>
  <c r="Q28" i="1"/>
  <c r="Q29" i="1"/>
  <c r="Q27" i="1"/>
  <c r="E21" i="1"/>
  <c r="F21" i="1" s="1"/>
  <c r="G21" i="1" s="1"/>
  <c r="I21" i="1" s="1"/>
  <c r="Q24" i="1"/>
  <c r="Q25" i="1"/>
  <c r="Q26" i="1"/>
  <c r="Q21" i="1"/>
  <c r="F16" i="1"/>
  <c r="C17" i="1"/>
  <c r="C12" i="1"/>
  <c r="C11" i="1"/>
  <c r="O32" i="1" l="1"/>
  <c r="O34" i="1"/>
  <c r="O33" i="1"/>
  <c r="O31" i="1"/>
  <c r="O35" i="1"/>
  <c r="C15" i="1"/>
  <c r="O27" i="1"/>
  <c r="O30" i="1"/>
  <c r="O24" i="1"/>
  <c r="O21" i="1"/>
  <c r="O23" i="1"/>
  <c r="O26" i="1"/>
  <c r="O28" i="1"/>
  <c r="O22" i="1"/>
  <c r="O29" i="1"/>
  <c r="O2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<sst xmlns="http://schemas.openxmlformats.org/spreadsheetml/2006/main" count="79" uniqueCount="60">
  <si>
    <t>VSB-66</t>
  </si>
  <si>
    <t>JAVSO..44..164</t>
  </si>
  <si>
    <t>RHN 2018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</si>
  <si>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</si>
  <si>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</si>
  <si>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</si>
  <si>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</si>
  <si>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</si>
  <si>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</si>
  <si>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</si>
  <si>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</si>
  <si>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</si>
  <si>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</si>
  <si>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</si>
  <si>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</si>
  <si>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</si>
  <si>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</si>
  <si>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</si>
  <si>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</si>
  <si>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</si>
  <si>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</si>
  <si>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</si>
  <si>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</si>
  <si>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</si>
  <si>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</si>
  <si>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</si>
  <si>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</si>
  <si>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</si>
  <si>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</si>
  <si>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</si>
  <si>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</si>
  <si>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</si>
  <si>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</si>
  <si>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</si>
  <si>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</si>
  <si>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</si>
  <si>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</si>
  <si>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</si>
  <si>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</si>
  <si>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</si>
  <si>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</si>
  <si>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</si>
  <si>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</si>
  <si>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</si>
  <si>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</si>
  <si>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</si>
  <si>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V0740 Lyr</t>
  </si>
  <si>
    <t>2018B</t>
  </si>
  <si>
    <t>G2115.1000</t>
  </si>
  <si>
    <t>EW</t>
  </si>
  <si>
    <t>pr_6</t>
  </si>
  <si>
    <t>VSX</t>
  </si>
  <si>
    <t>GCVS</t>
  </si>
  <si>
    <t>V0740 Lyr / GSC 2115-1000</t>
  </si>
  <si>
    <t>RHN 2019</t>
  </si>
  <si>
    <t>IBVS 5945</t>
  </si>
  <si>
    <t>IBVS 6029</t>
  </si>
  <si>
    <t>RHN 2020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</si>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</sst>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14" fillId="0" borderId="0" xfId="41" applyFont="1"/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/>
    </xf>
    <xf numFmtId="0" fontId="16" fillId="0" borderId="0" xfId="41" applyFont="1"/>
    <xf numFmtId="0" fontId="13" fillId="0" borderId="0" xfId="0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 Lyr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BC-47DC-8ED1-C2F230B5A1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BC-47DC-8ED1-C2F230B5A1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BC-47DC-8ED1-C2F230B5A1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4.2424933490110561E-3</c:v>
                </c:pt>
                <c:pt idx="2">
                  <c:v>3.164724912494421E-3</c:v>
                </c:pt>
                <c:pt idx="3">
                  <c:v>8.1524853594601154E-3</c:v>
                </c:pt>
                <c:pt idx="4">
                  <c:v>8.2035588129656389E-3</c:v>
                </c:pt>
                <c:pt idx="5">
                  <c:v>7.6452453649835661E-3</c:v>
                </c:pt>
                <c:pt idx="6">
                  <c:v>1.2522354838438332E-2</c:v>
                </c:pt>
                <c:pt idx="7">
                  <c:v>1.2301982402277645E-2</c:v>
                </c:pt>
                <c:pt idx="8">
                  <c:v>1.4308649529994E-2</c:v>
                </c:pt>
                <c:pt idx="9">
                  <c:v>1.5937584961648099E-2</c:v>
                </c:pt>
                <c:pt idx="10">
                  <c:v>2.7004449228115845E-2</c:v>
                </c:pt>
                <c:pt idx="11">
                  <c:v>2.0578983821906149E-2</c:v>
                </c:pt>
                <c:pt idx="12">
                  <c:v>2.0930295831931289E-2</c:v>
                </c:pt>
                <c:pt idx="13">
                  <c:v>1.9771982377278619E-2</c:v>
                </c:pt>
                <c:pt idx="14">
                  <c:v>2.1022578745032661E-2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BC-47DC-8ED1-C2F230B5A1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BC-47DC-8ED1-C2F230B5A1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BC-47DC-8ED1-C2F230B5A1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BC-47DC-8ED1-C2F230B5A1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-1.4828066608792972E-2</c:v>
                </c:pt>
                <c:pt idx="1">
                  <c:v>-1.8184379953467399E-3</c:v>
                </c:pt>
                <c:pt idx="2">
                  <c:v>2.0260779076025463E-3</c:v>
                </c:pt>
                <c:pt idx="3">
                  <c:v>7.9837020595342444E-3</c:v>
                </c:pt>
                <c:pt idx="4">
                  <c:v>8.0301251048739697E-3</c:v>
                </c:pt>
                <c:pt idx="5">
                  <c:v>8.0309847908987819E-3</c:v>
                </c:pt>
                <c:pt idx="6">
                  <c:v>1.3167608789137149E-2</c:v>
                </c:pt>
                <c:pt idx="7">
                  <c:v>1.3728124077313119E-2</c:v>
                </c:pt>
                <c:pt idx="8">
                  <c:v>1.509760391483508E-2</c:v>
                </c:pt>
                <c:pt idx="9">
                  <c:v>1.706972365574869E-2</c:v>
                </c:pt>
                <c:pt idx="10">
                  <c:v>2.0682124331999337E-2</c:v>
                </c:pt>
                <c:pt idx="11">
                  <c:v>2.1382768442219303E-2</c:v>
                </c:pt>
                <c:pt idx="12">
                  <c:v>2.1439507719856744E-2</c:v>
                </c:pt>
                <c:pt idx="13">
                  <c:v>2.1440367405881556E-2</c:v>
                </c:pt>
                <c:pt idx="14">
                  <c:v>2.1466157986625847E-2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BC-47DC-8ED1-C2F230B5A1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BC-47DC-8ED1-C2F230B5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5704"/>
        <c:axId val="1"/>
      </c:scatterChart>
      <c:valAx>
        <c:axId val="828035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5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81EE5C-5492-268D-FC9A-58372128C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5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6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53</v>
      </c>
      <c r="F1" s="33" t="s">
        <v>46</v>
      </c>
      <c r="G1" s="30" t="s">
        <v>47</v>
      </c>
      <c r="H1" s="34"/>
      <c r="I1" s="35" t="s">
        <v>48</v>
      </c>
      <c r="J1" s="33" t="s">
        <v>46</v>
      </c>
      <c r="K1" s="36">
        <v>18.344200000000001</v>
      </c>
      <c r="L1" s="36">
        <v>27.552299999999999</v>
      </c>
      <c r="M1" s="37">
        <v>57223.893555077018</v>
      </c>
      <c r="N1" s="37">
        <v>0.32871662690896103</v>
      </c>
      <c r="O1" s="38" t="s">
        <v>49</v>
      </c>
      <c r="P1" s="38">
        <v>11.3</v>
      </c>
      <c r="Q1" s="38">
        <v>12</v>
      </c>
      <c r="R1" s="39" t="s">
        <v>50</v>
      </c>
    </row>
    <row r="2" spans="1:18" x14ac:dyDescent="0.2">
      <c r="A2" t="s">
        <v>28</v>
      </c>
      <c r="B2" t="s">
        <v>49</v>
      </c>
      <c r="C2" s="29"/>
      <c r="D2" s="3"/>
    </row>
    <row r="3" spans="1:18" ht="13.5" thickBot="1" x14ac:dyDescent="0.25"/>
    <row r="4" spans="1:18" ht="14.25" thickTop="1" thickBot="1" x14ac:dyDescent="0.25">
      <c r="A4" s="5" t="s">
        <v>5</v>
      </c>
      <c r="C4" s="26">
        <v>52853.597999999998</v>
      </c>
      <c r="D4" s="27">
        <v>0.32871699999999998</v>
      </c>
    </row>
    <row r="5" spans="1:18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8" x14ac:dyDescent="0.2">
      <c r="A6" s="5" t="s">
        <v>6</v>
      </c>
    </row>
    <row r="7" spans="1:18" x14ac:dyDescent="0.2">
      <c r="A7" t="s">
        <v>7</v>
      </c>
      <c r="C7" s="8">
        <v>52853.597999999998</v>
      </c>
      <c r="D7" s="28" t="s">
        <v>51</v>
      </c>
    </row>
    <row r="8" spans="1:18" x14ac:dyDescent="0.2">
      <c r="A8" t="s">
        <v>8</v>
      </c>
      <c r="C8" s="8">
        <v>0.32871662690896103</v>
      </c>
      <c r="D8" s="28" t="s">
        <v>51</v>
      </c>
    </row>
    <row r="9" spans="1:18" x14ac:dyDescent="0.2">
      <c r="A9" s="24" t="s">
        <v>37</v>
      </c>
      <c r="B9" s="44">
        <v>23</v>
      </c>
      <c r="C9" s="22" t="str">
        <f>"F"&amp;B9</f>
        <v>F23</v>
      </c>
      <c r="D9" s="23" t="str">
        <f>"G"&amp;B9</f>
        <v>G23</v>
      </c>
    </row>
    <row r="10" spans="1:18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8" x14ac:dyDescent="0.2">
      <c r="A11" s="10" t="s">
        <v>20</v>
      </c>
      <c r="B11" s="10"/>
      <c r="C11" s="21">
        <f ca="1">INTERCEPT(INDIRECT($D$9):G987,INDIRECT($C$9):F987)</f>
        <v>-1.4828066608792972E-2</v>
      </c>
      <c r="D11" s="3"/>
      <c r="E11" s="10"/>
    </row>
    <row r="12" spans="1:18" x14ac:dyDescent="0.2">
      <c r="A12" s="10" t="s">
        <v>21</v>
      </c>
      <c r="B12" s="10"/>
      <c r="C12" s="21">
        <f ca="1">SLOPE(INDIRECT($D$9):G987,INDIRECT($C$9):F987)</f>
        <v>1.7193720496195376E-6</v>
      </c>
      <c r="D12" s="3"/>
      <c r="E12" s="10"/>
    </row>
    <row r="13" spans="1:18" x14ac:dyDescent="0.2">
      <c r="A13" s="10" t="s">
        <v>23</v>
      </c>
      <c r="B13" s="10"/>
      <c r="C13" s="3" t="s">
        <v>18</v>
      </c>
    </row>
    <row r="14" spans="1:18" x14ac:dyDescent="0.2">
      <c r="A14" s="10"/>
      <c r="B14" s="10"/>
      <c r="C14" s="10"/>
    </row>
    <row r="15" spans="1:18" x14ac:dyDescent="0.2">
      <c r="A15" s="12" t="s">
        <v>22</v>
      </c>
      <c r="B15" s="10"/>
      <c r="C15" s="13">
        <f ca="1">(C7+C11)+(C8+C12)*INT(MAX(F21:F3528))</f>
        <v>59792.498743579243</v>
      </c>
      <c r="E15" s="14" t="s">
        <v>39</v>
      </c>
      <c r="F15" s="31">
        <v>1</v>
      </c>
    </row>
    <row r="16" spans="1:18" x14ac:dyDescent="0.2">
      <c r="A16" s="16" t="s">
        <v>9</v>
      </c>
      <c r="B16" s="10"/>
      <c r="C16" s="17">
        <f ca="1">+C8+C12</f>
        <v>0.32871834628101065</v>
      </c>
      <c r="E16" s="14" t="s">
        <v>35</v>
      </c>
      <c r="F16" s="32">
        <f ca="1">NOW()+15018.5+$C$5/24</f>
        <v>59963.729074421295</v>
      </c>
    </row>
    <row r="17" spans="1:21" ht="13.5" thickBot="1" x14ac:dyDescent="0.25">
      <c r="A17" s="14" t="s">
        <v>32</v>
      </c>
      <c r="B17" s="10"/>
      <c r="C17" s="10">
        <f>COUNT(C21:C2186)</f>
        <v>15</v>
      </c>
      <c r="E17" s="14" t="s">
        <v>40</v>
      </c>
      <c r="F17" s="15">
        <f ca="1">ROUND(2*(F16-$C$7)/$C$8,0)/2+F15</f>
        <v>21631</v>
      </c>
    </row>
    <row r="18" spans="1:21" ht="14.25" thickTop="1" thickBot="1" x14ac:dyDescent="0.25">
      <c r="A18" s="16" t="s">
        <v>10</v>
      </c>
      <c r="B18" s="10"/>
      <c r="C18" s="19">
        <f ca="1">+C15</f>
        <v>59792.498743579243</v>
      </c>
      <c r="D18" s="20">
        <f ca="1">+C16</f>
        <v>0.32871834628101065</v>
      </c>
      <c r="E18" s="14" t="s">
        <v>41</v>
      </c>
      <c r="F18" s="23">
        <f ca="1">ROUND(2*(F16-$C$15)/$C$16,0)/2+F15</f>
        <v>522</v>
      </c>
    </row>
    <row r="19" spans="1:21" ht="13.5" thickTop="1" x14ac:dyDescent="0.2">
      <c r="E19" s="14" t="s">
        <v>36</v>
      </c>
      <c r="F19" s="18">
        <f ca="1">+$C$15+$C$16*F18-15018.5-$C$5/24</f>
        <v>44945.985553671264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5" t="s">
        <v>38</v>
      </c>
    </row>
    <row r="21" spans="1:21" ht="13.5" customHeight="1" x14ac:dyDescent="0.2">
      <c r="A21" t="s">
        <v>52</v>
      </c>
      <c r="C21" s="8">
        <v>52853.597999999998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-1.4828066608792972E-2</v>
      </c>
      <c r="Q21" s="2">
        <f>+C21-15018.5</f>
        <v>37835.097999999998</v>
      </c>
    </row>
    <row r="22" spans="1:21" x14ac:dyDescent="0.2">
      <c r="A22" s="47" t="s">
        <v>55</v>
      </c>
      <c r="B22" s="48" t="s">
        <v>4</v>
      </c>
      <c r="C22" s="47">
        <v>55340.836600000002</v>
      </c>
      <c r="D22" s="47">
        <v>4.0000000000000002E-4</v>
      </c>
      <c r="E22">
        <f>+(C22-C$7)/C$8</f>
        <v>7566.512906232917</v>
      </c>
      <c r="F22">
        <f>ROUND(2*E22,0)/2</f>
        <v>7566.5</v>
      </c>
      <c r="G22">
        <f>+C22-(C$7+F22*C$8)</f>
        <v>4.2424933490110561E-3</v>
      </c>
      <c r="K22">
        <f>+G22</f>
        <v>4.2424933490110561E-3</v>
      </c>
      <c r="O22">
        <f ca="1">+C$11+C$12*$F22</f>
        <v>-1.8184379953467399E-3</v>
      </c>
      <c r="Q22" s="2">
        <f>+C22-15018.5</f>
        <v>40322.336600000002</v>
      </c>
    </row>
    <row r="23" spans="1:21" x14ac:dyDescent="0.2">
      <c r="A23" s="49" t="s">
        <v>56</v>
      </c>
      <c r="B23" s="50" t="s">
        <v>4</v>
      </c>
      <c r="C23" s="49">
        <v>56075.8459</v>
      </c>
      <c r="D23" s="49">
        <v>5.9999999999999995E-4</v>
      </c>
      <c r="E23">
        <f>+(C23-C$7)/C$8</f>
        <v>9802.5096275169944</v>
      </c>
      <c r="F23">
        <f>ROUND(2*E23,0)/2</f>
        <v>9802.5</v>
      </c>
      <c r="G23">
        <f>+C23-(C$7+F23*C$8)</f>
        <v>3.164724912494421E-3</v>
      </c>
      <c r="K23">
        <f>+G23</f>
        <v>3.164724912494421E-3</v>
      </c>
      <c r="O23">
        <f ca="1">+C$11+C$12*$F23</f>
        <v>2.0260779076025463E-3</v>
      </c>
      <c r="Q23" s="2">
        <f>+C23-15018.5</f>
        <v>41057.3459</v>
      </c>
    </row>
    <row r="24" spans="1:21" x14ac:dyDescent="0.2">
      <c r="A24" s="40" t="s">
        <v>1</v>
      </c>
      <c r="B24" s="41" t="s">
        <v>4</v>
      </c>
      <c r="C24" s="42">
        <v>57214.853999999999</v>
      </c>
      <c r="D24" s="42">
        <v>2.9999999999999997E-4</v>
      </c>
      <c r="E24">
        <f>+(C24-C$7)/C$8</f>
        <v>13267.524800952229</v>
      </c>
      <c r="F24">
        <f>ROUND(2*E24,0)/2</f>
        <v>13267.5</v>
      </c>
      <c r="G24">
        <f>+C24-(C$7+F24*C$8)</f>
        <v>8.1524853594601154E-3</v>
      </c>
      <c r="K24">
        <f>+G24</f>
        <v>8.1524853594601154E-3</v>
      </c>
      <c r="O24">
        <f ca="1">+C$11+C$12*$F24</f>
        <v>7.9837020595342444E-3</v>
      </c>
      <c r="Q24" s="2">
        <f>+C24-15018.5</f>
        <v>42196.353999999999</v>
      </c>
    </row>
    <row r="25" spans="1:21" x14ac:dyDescent="0.2">
      <c r="A25" s="40" t="s">
        <v>1</v>
      </c>
      <c r="B25" s="41" t="s">
        <v>4</v>
      </c>
      <c r="C25" s="42">
        <v>57223.729399999997</v>
      </c>
      <c r="D25" s="42">
        <v>2.9999999999999997E-4</v>
      </c>
      <c r="E25">
        <f>+(C25-C$7)/C$8</f>
        <v>13294.52495632452</v>
      </c>
      <c r="F25">
        <f>ROUND(2*E25,0)/2</f>
        <v>13294.5</v>
      </c>
      <c r="G25">
        <f>+C25-(C$7+F25*C$8)</f>
        <v>8.2035588129656389E-3</v>
      </c>
      <c r="K25">
        <f>+G25</f>
        <v>8.2035588129656389E-3</v>
      </c>
      <c r="O25">
        <f ca="1">+C$11+C$12*$F25</f>
        <v>8.0301251048739697E-3</v>
      </c>
      <c r="Q25" s="2">
        <f>+C25-15018.5</f>
        <v>42205.229399999997</v>
      </c>
    </row>
    <row r="26" spans="1:21" x14ac:dyDescent="0.2">
      <c r="A26" s="40" t="s">
        <v>1</v>
      </c>
      <c r="B26" s="41" t="s">
        <v>3</v>
      </c>
      <c r="C26" s="42">
        <v>57223.893199999999</v>
      </c>
      <c r="D26" s="42">
        <v>2.9999999999999997E-4</v>
      </c>
      <c r="E26">
        <f>+(C26-C$7)/C$8</f>
        <v>13295.023257860228</v>
      </c>
      <c r="F26">
        <f>ROUND(2*E26,0)/2</f>
        <v>13295</v>
      </c>
      <c r="G26">
        <f>+C26-(C$7+F26*C$8)</f>
        <v>7.6452453649835661E-3</v>
      </c>
      <c r="K26">
        <f>+G26</f>
        <v>7.6452453649835661E-3</v>
      </c>
      <c r="O26">
        <f ca="1">+C$11+C$12*$F26</f>
        <v>8.0309847908987819E-3</v>
      </c>
      <c r="Q26" s="2">
        <f>+C26-15018.5</f>
        <v>42205.393199999999</v>
      </c>
    </row>
    <row r="27" spans="1:21" x14ac:dyDescent="0.2">
      <c r="A27" s="43" t="s">
        <v>2</v>
      </c>
      <c r="C27" s="8">
        <v>58205.938999999998</v>
      </c>
      <c r="D27" s="8">
        <v>2E-3</v>
      </c>
      <c r="E27">
        <f>+(C27-C$7)/C$8</f>
        <v>16282.538094680394</v>
      </c>
      <c r="F27">
        <f>ROUND(2*E27,0)/2</f>
        <v>16282.5</v>
      </c>
      <c r="G27">
        <f>+C27-(C$7+F27*C$8)</f>
        <v>1.2522354838438332E-2</v>
      </c>
      <c r="K27">
        <f>+G27</f>
        <v>1.2522354838438332E-2</v>
      </c>
      <c r="O27">
        <f ca="1">+C$11+C$12*$F27</f>
        <v>1.3167608789137149E-2</v>
      </c>
      <c r="Q27" s="2">
        <f>+C27-15018.5</f>
        <v>43187.438999999998</v>
      </c>
    </row>
    <row r="28" spans="1:21" ht="12" customHeight="1" x14ac:dyDescent="0.2">
      <c r="A28" s="45" t="s">
        <v>0</v>
      </c>
      <c r="B28" s="46" t="s">
        <v>4</v>
      </c>
      <c r="C28" s="45">
        <v>58313.100399999879</v>
      </c>
      <c r="D28" s="45" t="s">
        <v>18</v>
      </c>
      <c r="E28">
        <f>+(C28-C$7)/C$8</f>
        <v>16608.537424277918</v>
      </c>
      <c r="F28">
        <f>ROUND(2*E28,0)/2</f>
        <v>16608.5</v>
      </c>
      <c r="G28">
        <f>+C28-(C$7+F28*C$8)</f>
        <v>1.2301982402277645E-2</v>
      </c>
      <c r="K28">
        <f>+G28</f>
        <v>1.2301982402277645E-2</v>
      </c>
      <c r="O28">
        <f ca="1">+C$11+C$12*$F28</f>
        <v>1.3728124077313119E-2</v>
      </c>
      <c r="Q28" s="2">
        <f>+C28-15018.5</f>
        <v>43294.600399999879</v>
      </c>
    </row>
    <row r="29" spans="1:21" ht="12" customHeight="1" x14ac:dyDescent="0.2">
      <c r="A29" s="43" t="s">
        <v>54</v>
      </c>
      <c r="C29" s="8">
        <v>58574.925199999998</v>
      </c>
      <c r="D29" s="8">
        <v>2.0000000000000001E-4</v>
      </c>
      <c r="E29">
        <f>+(C29-C$7)/C$8</f>
        <v>17405.043528828061</v>
      </c>
      <c r="F29">
        <f>ROUND(2*E29,0)/2</f>
        <v>17405</v>
      </c>
      <c r="G29">
        <f>+C29-(C$7+F29*C$8)</f>
        <v>1.4308649529994E-2</v>
      </c>
      <c r="K29">
        <f>+G29</f>
        <v>1.4308649529994E-2</v>
      </c>
      <c r="O29">
        <f ca="1">+C$11+C$12*$F29</f>
        <v>1.509760391483508E-2</v>
      </c>
      <c r="Q29" s="2">
        <f>+C29-15018.5</f>
        <v>43556.425199999998</v>
      </c>
    </row>
    <row r="30" spans="1:21" ht="12" customHeight="1" x14ac:dyDescent="0.2">
      <c r="A30" s="43" t="s">
        <v>57</v>
      </c>
      <c r="C30" s="8">
        <v>58951.964800000002</v>
      </c>
      <c r="D30" s="8">
        <v>2.9999999999999997E-4</v>
      </c>
      <c r="E30">
        <f>+(C30-C$7)/C$8</f>
        <v>18552.048484267765</v>
      </c>
      <c r="F30">
        <f>ROUND(2*E30,0)/2</f>
        <v>18552</v>
      </c>
      <c r="G30">
        <f>+C30-(C$7+F30*C$8)</f>
        <v>1.5937584961648099E-2</v>
      </c>
      <c r="K30">
        <f>+G30</f>
        <v>1.5937584961648099E-2</v>
      </c>
      <c r="O30">
        <f ca="1">+C$11+C$12*$F30</f>
        <v>1.706972365574869E-2</v>
      </c>
      <c r="Q30" s="2">
        <f>+C30-15018.5</f>
        <v>43933.464800000002</v>
      </c>
    </row>
    <row r="31" spans="1:21" ht="12" customHeight="1" x14ac:dyDescent="0.2">
      <c r="A31" s="51" t="s">
        <v>58</v>
      </c>
      <c r="B31" s="52" t="s">
        <v>4</v>
      </c>
      <c r="C31" s="53">
        <v>59642.609499999999</v>
      </c>
      <c r="D31" s="51">
        <v>5.9999999999999995E-4</v>
      </c>
      <c r="E31">
        <f>+(C31-C$7)/C$8</f>
        <v>20653.082151150924</v>
      </c>
      <c r="F31">
        <f>ROUND(2*E31,0)/2</f>
        <v>20653</v>
      </c>
      <c r="G31">
        <f>+C31-(C$7+F31*C$8)</f>
        <v>2.7004449228115845E-2</v>
      </c>
      <c r="K31">
        <f>+G31</f>
        <v>2.7004449228115845E-2</v>
      </c>
      <c r="O31">
        <f ca="1">+C$11+C$12*$F31</f>
        <v>2.0682124331999337E-2</v>
      </c>
      <c r="Q31" s="2">
        <f>+C31-15018.5</f>
        <v>44624.109499999999</v>
      </c>
    </row>
    <row r="32" spans="1:21" ht="12" customHeight="1" x14ac:dyDescent="0.2">
      <c r="A32" s="51" t="s">
        <v>59</v>
      </c>
      <c r="B32" s="52" t="s">
        <v>3</v>
      </c>
      <c r="C32" s="53">
        <v>59776.555099999998</v>
      </c>
      <c r="D32" s="51">
        <v>1E-4</v>
      </c>
      <c r="E32">
        <f>+(C32-C$7)/C$8</f>
        <v>21060.562604024686</v>
      </c>
      <c r="F32">
        <f>ROUND(2*E32,0)/2</f>
        <v>21060.5</v>
      </c>
      <c r="G32">
        <f>+C32-(C$7+F32*C$8)</f>
        <v>2.0578983821906149E-2</v>
      </c>
      <c r="K32">
        <f>+G32</f>
        <v>2.0578983821906149E-2</v>
      </c>
      <c r="O32">
        <f ca="1">+C$11+C$12*$F32</f>
        <v>2.1382768442219303E-2</v>
      </c>
      <c r="Q32" s="2">
        <f>+C32-15018.5</f>
        <v>44758.055099999998</v>
      </c>
    </row>
    <row r="33" spans="1:17" ht="12" customHeight="1" x14ac:dyDescent="0.2">
      <c r="A33" s="51" t="s">
        <v>59</v>
      </c>
      <c r="B33" s="52" t="s">
        <v>3</v>
      </c>
      <c r="C33" s="53">
        <v>59787.403100000003</v>
      </c>
      <c r="D33" s="51">
        <v>2.0000000000000001E-4</v>
      </c>
      <c r="E33">
        <f>+(C33-C$7)/C$8</f>
        <v>21093.563672762866</v>
      </c>
      <c r="F33">
        <f>ROUND(2*E33,0)/2</f>
        <v>21093.5</v>
      </c>
      <c r="G33">
        <f>+C33-(C$7+F33*C$8)</f>
        <v>2.0930295831931289E-2</v>
      </c>
      <c r="K33">
        <f>+G33</f>
        <v>2.0930295831931289E-2</v>
      </c>
      <c r="O33">
        <f ca="1">+C$11+C$12*$F33</f>
        <v>2.1439507719856744E-2</v>
      </c>
      <c r="Q33" s="2">
        <f>+C33-15018.5</f>
        <v>44768.903100000003</v>
      </c>
    </row>
    <row r="34" spans="1:17" ht="12" customHeight="1" x14ac:dyDescent="0.2">
      <c r="A34" s="51" t="s">
        <v>59</v>
      </c>
      <c r="B34" s="52" t="s">
        <v>3</v>
      </c>
      <c r="C34" s="53">
        <v>59787.566299999999</v>
      </c>
      <c r="D34" s="51">
        <v>1E-4</v>
      </c>
      <c r="E34">
        <f>+(C34-C$7)/C$8</f>
        <v>21094.060149018205</v>
      </c>
      <c r="F34">
        <f>ROUND(2*E34,0)/2</f>
        <v>21094</v>
      </c>
      <c r="G34">
        <f>+C34-(C$7+F34*C$8)</f>
        <v>1.9771982377278619E-2</v>
      </c>
      <c r="K34">
        <f>+G34</f>
        <v>1.9771982377278619E-2</v>
      </c>
      <c r="O34">
        <f ca="1">+C$11+C$12*$F34</f>
        <v>2.1440367405881556E-2</v>
      </c>
      <c r="Q34" s="2">
        <f>+C34-15018.5</f>
        <v>44769.066299999999</v>
      </c>
    </row>
    <row r="35" spans="1:17" ht="12" customHeight="1" x14ac:dyDescent="0.2">
      <c r="A35" s="51" t="s">
        <v>59</v>
      </c>
      <c r="B35" s="52" t="s">
        <v>3</v>
      </c>
      <c r="C35" s="53">
        <v>59792.498299999999</v>
      </c>
      <c r="D35" s="51">
        <v>1E-4</v>
      </c>
      <c r="E35">
        <f>+(C35-C$7)/C$8</f>
        <v>21109.06395349983</v>
      </c>
      <c r="F35">
        <f>ROUND(2*E35,0)/2</f>
        <v>21109</v>
      </c>
      <c r="G35">
        <f>+C35-(C$7+F35*C$8)</f>
        <v>2.1022578745032661E-2</v>
      </c>
      <c r="K35">
        <f>+G35</f>
        <v>2.1022578745032661E-2</v>
      </c>
      <c r="O35">
        <f ca="1">+C$11+C$12*$F35</f>
        <v>2.1466157986625847E-2</v>
      </c>
      <c r="Q35" s="2">
        <f>+C35-15018.5</f>
        <v>44773.998299999999</v>
      </c>
    </row>
    <row r="36" spans="1:17" ht="12" customHeight="1" x14ac:dyDescent="0.2">
      <c r="C36" s="8"/>
      <c r="D36" s="8"/>
    </row>
    <row r="37" spans="1:17" ht="12" customHeight="1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</sheetData>
  <sortState xmlns:xlrd2="http://schemas.microsoft.com/office/spreadsheetml/2017/richdata2" ref="A21:U36">
    <sortCondition ref="C21:C36"/>
  </sortState>
  <phoneticPr fontId="8" type="noConversion"/>
  <hyperlinks>
    <hyperlink ref="M64958" r:id="rId1" display="http://vsolj.cetus-net.org/bulletin.html"/>
    <hyperlink ref="M64951" r:id="rId2" display="http://vsolj.cetus-net.org/bulletin.html"/>
    <hyperlink ref="AU1785" r:id="rId3" display="http://cdsbib.u-strasbg.fr/cgi-bin/cdsbib?1990RMxAA..21..381G"/>
    <hyperlink ref="AU1790" r:id="rId4" display="http://cdsbib.u-strasbg.fr/cgi-bin/cdsbib?1990RMxAA..21..381G"/>
    <hyperlink ref="AU1786" r:id="rId5" display="http://cdsbib.u-strasbg.fr/cgi-bin/cdsbib?1990RMxAA..21..381G"/>
    <hyperlink ref="AU1774" r:id="rId6" display="http://cdsbib.u-strasbg.fr/cgi-bin/cdsbib?1990RMxAA..21..381G"/>
    <hyperlink ref="N64958" r:id="rId7" display="http://vsolj.cetus-net.org/bulletin.html"/>
    <hyperlink ref="AV1785" r:id="rId8" display="http://cdsbib.u-strasbg.fr/cgi-bin/cdsbib?1990RMxAA..21..381G"/>
    <hyperlink ref="AV1790" r:id="rId9" display="http://cdsbib.u-strasbg.fr/cgi-bin/cdsbib?1990RMxAA..21..381G"/>
    <hyperlink ref="AV1786" r:id="rId10" display="http://cdsbib.u-strasbg.fr/cgi-bin/cdsbib?1990RMxAA..21..381G"/>
    <hyperlink ref="H63721" r:id="rId11" display="http://vsolj.cetus-net.org/bulletin.html"/>
    <hyperlink ref="H63714" r:id="rId12" display="https://www.aavso.org/ejaavso"/>
    <hyperlink ref="I63721" r:id="rId13" display="http://vsolj.cetus-net.org/bulletin.html"/>
    <hyperlink ref="AQ57372" r:id="rId14" display="http://cdsbib.u-strasbg.fr/cgi-bin/cdsbib?1990RMxAA..21..381G"/>
    <hyperlink ref="H63718" r:id="rId15" display="https://www.aavso.org/ejaavso"/>
    <hyperlink ref="AP4736" r:id="rId16" display="http://cdsbib.u-strasbg.fr/cgi-bin/cdsbib?1990RMxAA..21..381G"/>
    <hyperlink ref="AP4739" r:id="rId17" display="http://cdsbib.u-strasbg.fr/cgi-bin/cdsbib?1990RMxAA..21..381G"/>
    <hyperlink ref="AP4737" r:id="rId18" display="http://cdsbib.u-strasbg.fr/cgi-bin/cdsbib?1990RMxAA..21..381G"/>
    <hyperlink ref="AP4721" r:id="rId19" display="http://cdsbib.u-strasbg.fr/cgi-bin/cdsbib?1990RMxAA..21..381G"/>
    <hyperlink ref="AQ4950" r:id="rId20" display="http://cdsbib.u-strasbg.fr/cgi-bin/cdsbib?1990RMxAA..21..381G"/>
    <hyperlink ref="AQ4954" r:id="rId21" display="http://cdsbib.u-strasbg.fr/cgi-bin/cdsbib?1990RMxAA..21..381G"/>
    <hyperlink ref="AQ64634" r:id="rId22" display="http://cdsbib.u-strasbg.fr/cgi-bin/cdsbib?1990RMxAA..21..381G"/>
    <hyperlink ref="I1842" r:id="rId23" display="http://vsolj.cetus-net.org/bulletin.html"/>
    <hyperlink ref="H1842" r:id="rId24" display="http://vsolj.cetus-net.org/bulletin.html"/>
    <hyperlink ref="AQ65295" r:id="rId25" display="http://cdsbib.u-strasbg.fr/cgi-bin/cdsbib?1990RMxAA..21..381G"/>
    <hyperlink ref="AQ65294" r:id="rId26" display="http://cdsbib.u-strasbg.fr/cgi-bin/cdsbib?1990RMxAA..21..381G"/>
    <hyperlink ref="AP3012" r:id="rId27" display="http://cdsbib.u-strasbg.fr/cgi-bin/cdsbib?1990RMxAA..21..381G"/>
    <hyperlink ref="AP3030" r:id="rId28" display="http://cdsbib.u-strasbg.fr/cgi-bin/cdsbib?1990RMxAA..21..381G"/>
    <hyperlink ref="AP3031" r:id="rId29" display="http://cdsbib.u-strasbg.fr/cgi-bin/cdsbib?1990RMxAA..21..381G"/>
    <hyperlink ref="AP3027" r:id="rId30" display="http://cdsbib.u-strasbg.fr/cgi-bin/cdsbib?1990RMxAA..21..381G"/>
  </hyperlinks>
  <pageMargins left="0.75" right="0.75" top="1" bottom="1" header="0.5" footer="0.5"/>
  <pageSetup orientation="portrait" horizontalDpi="300" verticalDpi="300" r:id="rId31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2023-01-19T04:29:52Z</dcterms:modified>
</cp:coreProperties>
</file>