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42D9C6C-E2A6-44E4-AC3C-FB1BD2589EE9}" xr6:coauthVersionLast="47" xr6:coauthVersionMax="47" xr10:uidLastSave="{00000000-0000-0000-0000-000000000000}"/>
  <bookViews>
    <workbookView xWindow="13860" yWindow="330" windowWidth="14100" windowHeight="14205" xr2:uid="{00000000-000D-0000-FFFF-FFFF00000000}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 s="1"/>
  <c r="G23" i="1" s="1"/>
  <c r="L23" i="1" s="1"/>
  <c r="Q23" i="1"/>
  <c r="E24" i="1"/>
  <c r="F24" i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 s="1"/>
  <c r="G39" i="1" s="1"/>
  <c r="L39" i="1" s="1"/>
  <c r="Q39" i="1"/>
  <c r="E50" i="1"/>
  <c r="F50" i="1" s="1"/>
  <c r="G50" i="1" s="1"/>
  <c r="K50" i="1" s="1"/>
  <c r="Q50" i="1"/>
  <c r="E44" i="1"/>
  <c r="F44" i="1" s="1"/>
  <c r="G44" i="1" s="1"/>
  <c r="K44" i="1" s="1"/>
  <c r="Q44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43" i="1"/>
  <c r="F43" i="1" s="1"/>
  <c r="G43" i="1" s="1"/>
  <c r="K43" i="1" s="1"/>
  <c r="Q43" i="1"/>
  <c r="E41" i="1"/>
  <c r="F41" i="1" s="1"/>
  <c r="G41" i="1" s="1"/>
  <c r="K41" i="1" s="1"/>
  <c r="Q41" i="1"/>
  <c r="E51" i="1" l="1"/>
  <c r="F51" i="1" s="1"/>
  <c r="G51" i="1" s="1"/>
  <c r="K51" i="1" s="1"/>
  <c r="Q51" i="1"/>
  <c r="E40" i="1"/>
  <c r="F40" i="1" s="1"/>
  <c r="G40" i="1" s="1"/>
  <c r="K40" i="1" s="1"/>
  <c r="Q40" i="1"/>
  <c r="E42" i="1"/>
  <c r="F42" i="1" s="1"/>
  <c r="G42" i="1" s="1"/>
  <c r="K42" i="1" s="1"/>
  <c r="Q42" i="1"/>
  <c r="E45" i="1"/>
  <c r="F45" i="1" s="1"/>
  <c r="G45" i="1" s="1"/>
  <c r="K45" i="1" s="1"/>
  <c r="Q45" i="1"/>
  <c r="C9" i="1"/>
  <c r="C21" i="1"/>
  <c r="E21" i="1" s="1"/>
  <c r="F21" i="1" s="1"/>
  <c r="G21" i="1" s="1"/>
  <c r="I21" i="1" s="1"/>
  <c r="D9" i="1"/>
  <c r="A21" i="1"/>
  <c r="F16" i="1"/>
  <c r="C11" i="1"/>
  <c r="C12" i="1"/>
  <c r="O24" i="1" l="1"/>
  <c r="O28" i="1"/>
  <c r="O32" i="1"/>
  <c r="O36" i="1"/>
  <c r="O25" i="1"/>
  <c r="O23" i="1"/>
  <c r="O27" i="1"/>
  <c r="O31" i="1"/>
  <c r="O35" i="1"/>
  <c r="O39" i="1"/>
  <c r="O29" i="1"/>
  <c r="O22" i="1"/>
  <c r="O26" i="1"/>
  <c r="O30" i="1"/>
  <c r="O34" i="1"/>
  <c r="O38" i="1"/>
  <c r="O33" i="1"/>
  <c r="O37" i="1"/>
  <c r="C17" i="1"/>
  <c r="O50" i="1"/>
  <c r="O47" i="1"/>
  <c r="O46" i="1"/>
  <c r="O44" i="1"/>
  <c r="O49" i="1"/>
  <c r="O48" i="1"/>
  <c r="O43" i="1"/>
  <c r="O41" i="1"/>
  <c r="O51" i="1"/>
  <c r="Q21" i="1"/>
  <c r="O40" i="1"/>
  <c r="O45" i="1"/>
  <c r="O42" i="1"/>
  <c r="C16" i="1"/>
  <c r="D18" i="1" s="1"/>
  <c r="O21" i="1"/>
  <c r="C15" i="1"/>
  <c r="F17" i="1"/>
  <c r="F18" i="1" l="1"/>
  <c r="F19" i="1" s="1"/>
  <c r="C18" i="1"/>
</calcChain>
</file>

<file path=xl/sharedStrings.xml><?xml version="1.0" encoding="utf-8"?>
<sst xmlns="http://schemas.openxmlformats.org/spreadsheetml/2006/main" count="113" uniqueCount="55">
  <si>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</si>
  <si>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</si>
  <si>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</si>
  <si>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</si>
  <si>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</si>
  <si>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</si>
  <si>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</si>
  <si>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</si>
  <si>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</si>
  <si>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</si>
  <si>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</si>
  <si>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</si>
  <si>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</si>
  <si>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</si>
  <si>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</si>
  <si>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</si>
  <si>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</si>
  <si>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</si>
  <si>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</si>
  <si>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</si>
  <si>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</si>
  <si>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</si>
  <si>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</si>
  <si>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</si>
  <si>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</si>
  <si>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</si>
  <si>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</si>
  <si>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</si>
  <si>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</si>
  <si>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</si>
  <si>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</si>
  <si>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</si>
  <si>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</si>
  <si>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</si>
  <si>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</si>
  <si>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</si>
  <si>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</si>
  <si>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</si>
  <si>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</si>
  <si>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</si>
  <si>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</si>
  <si>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EB</t>
  </si>
  <si>
    <t>XY Men</t>
  </si>
  <si>
    <t>G9170-0436</t>
  </si>
  <si>
    <t>XY Men / G9170-0436</t>
  </si>
  <si>
    <t>JAVSO, 48, 250</t>
  </si>
  <si>
    <t>I</t>
  </si>
  <si>
    <t>JAVSO, 49, 251</t>
  </si>
  <si>
    <t>II</t>
  </si>
  <si>
    <t>EB/KE</t>
  </si>
  <si>
    <t>JRBA</t>
  </si>
  <si>
    <t>RIX</t>
  </si>
  <si>
    <t>TESS/BAJ/RAA</t>
  </si>
  <si>
    <t>TESS</t>
  </si>
  <si>
    <t>VSS SEB Prog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</si>
</sst>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0"/>
    <numFmt numFmtId="166" formatCode="0.00000"/>
    <numFmt numFmtId="167" formatCode="0.0000000"/>
    <numFmt numFmtId="168" formatCode="#,##0.00000"/>
    <numFmt numFmtId="169" formatCode="0.00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3F3F76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rgb="FFFFCC99"/>
        <bgColor rgb="FFFFCC99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9" fillId="4" borderId="6"/>
  </cellStyleXfs>
  <cellXfs count="6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14" fontId="0" fillId="0" borderId="0" xfId="0" applyNumberFormat="1" applyAlignment="1"/>
    <xf numFmtId="0" fontId="18" fillId="0" borderId="0" xfId="0" applyFont="1" applyAlignment="1">
      <alignment vertical="center" wrapText="1"/>
    </xf>
    <xf numFmtId="166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3" xfId="0" applyBorder="1" applyAlignment="1"/>
    <xf numFmtId="0" fontId="15" fillId="0" borderId="3" xfId="0" applyFont="1" applyBorder="1" applyAlignment="1">
      <alignment horizontal="center"/>
    </xf>
    <xf numFmtId="0" fontId="6" fillId="0" borderId="0" xfId="0" applyFont="1" applyAlignme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7" fontId="23" fillId="0" borderId="0" xfId="8" applyNumberFormat="1" applyFont="1" applyFill="1" applyBorder="1" applyAlignment="1" applyProtection="1">
      <alignment horizontal="right"/>
      <protection locked="0"/>
    </xf>
    <xf numFmtId="168" fontId="23" fillId="0" borderId="0" xfId="8" applyNumberFormat="1" applyFont="1" applyFill="1" applyBorder="1" applyAlignment="1" applyProtection="1">
      <alignment horizontal="right"/>
      <protection locked="0"/>
    </xf>
    <xf numFmtId="167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167" fontId="21" fillId="0" borderId="0" xfId="0" applyNumberFormat="1" applyFont="1" applyAlignment="1"/>
    <xf numFmtId="166" fontId="21" fillId="0" borderId="0" xfId="0" applyNumberFormat="1" applyFont="1" applyAlignment="1"/>
    <xf numFmtId="0" fontId="22" fillId="0" borderId="7" xfId="0" applyFont="1" applyBorder="1" applyAlignment="1"/>
    <xf numFmtId="0" fontId="20" fillId="0" borderId="0" xfId="0" applyFont="1" applyAlignment="1"/>
    <xf numFmtId="0" fontId="22" fillId="0" borderId="0" xfId="0" applyFont="1" applyAlignment="1" applyProtection="1">
      <alignment horizontal="center" vertical="center" wrapText="1"/>
      <protection locked="0"/>
    </xf>
    <xf numFmtId="169" fontId="22" fillId="0" borderId="0" xfId="0" applyNumberFormat="1" applyFont="1" applyAlignment="1" applyProtection="1">
      <protection locked="0"/>
    </xf>
    <xf numFmtId="166" fontId="20" fillId="0" borderId="0" xfId="0" applyNumberFormat="1" applyFont="1" applyAlignment="1"/>
    <xf numFmtId="0" fontId="0" fillId="0" borderId="0" xfId="0" applyFill="1" applyAlignment="1"/>
    <xf numFmtId="166" fontId="18" fillId="0" borderId="0" xfId="0" applyNumberFormat="1" applyFont="1" applyFill="1" applyAlignment="1">
      <alignment horizontal="right" vertical="center" wrapText="1"/>
    </xf>
    <xf numFmtId="0" fontId="18" fillId="0" borderId="0" xfId="0" applyFont="1" applyFill="1" applyAlignment="1">
      <alignment horizontal="righ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Excel Built-in Input" xfId="8" xr:uid="{78A2C537-FF0E-4C57-8D8A-195684050735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0EED6"/>
      <color rgb="FFABDB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9-460D-A879-CA8B1493E2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39-460D-A879-CA8B1493E2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39-460D-A879-CA8B1493E2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19">
                  <c:v>-0.16225799984385958</c:v>
                </c:pt>
                <c:pt idx="20">
                  <c:v>-0.16225600000325358</c:v>
                </c:pt>
                <c:pt idx="21">
                  <c:v>-0.13713160016050097</c:v>
                </c:pt>
                <c:pt idx="22">
                  <c:v>-0.1371316000004299</c:v>
                </c:pt>
                <c:pt idx="23">
                  <c:v>-0.13819320000038715</c:v>
                </c:pt>
                <c:pt idx="24">
                  <c:v>-0.13819120014522923</c:v>
                </c:pt>
                <c:pt idx="25">
                  <c:v>-0.12840380000125151</c:v>
                </c:pt>
                <c:pt idx="26">
                  <c:v>-0.13599000000249362</c:v>
                </c:pt>
                <c:pt idx="27">
                  <c:v>-0.11510580000322079</c:v>
                </c:pt>
                <c:pt idx="28">
                  <c:v>-0.12027839999791468</c:v>
                </c:pt>
                <c:pt idx="29">
                  <c:v>-0.10132739978143945</c:v>
                </c:pt>
                <c:pt idx="30">
                  <c:v>-0.11007280000194442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39-460D-A879-CA8B1493E2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  <c:pt idx="1">
                  <c:v>-0.16407078871998237</c:v>
                </c:pt>
                <c:pt idx="2">
                  <c:v>-0.15977349533932284</c:v>
                </c:pt>
                <c:pt idx="3">
                  <c:v>-0.16424185197683983</c:v>
                </c:pt>
                <c:pt idx="4">
                  <c:v>-0.15641854012937983</c:v>
                </c:pt>
                <c:pt idx="5">
                  <c:v>-0.16365354200388538</c:v>
                </c:pt>
                <c:pt idx="6">
                  <c:v>-0.15889992337906733</c:v>
                </c:pt>
                <c:pt idx="7">
                  <c:v>-0.16385088174138218</c:v>
                </c:pt>
                <c:pt idx="8">
                  <c:v>-0.15833317441865802</c:v>
                </c:pt>
                <c:pt idx="9">
                  <c:v>-0.16314918492571451</c:v>
                </c:pt>
                <c:pt idx="10">
                  <c:v>-0.15739105201646453</c:v>
                </c:pt>
                <c:pt idx="11">
                  <c:v>-0.16288246224576142</c:v>
                </c:pt>
                <c:pt idx="12">
                  <c:v>-0.16125156496127602</c:v>
                </c:pt>
                <c:pt idx="13">
                  <c:v>-0.16285162209533155</c:v>
                </c:pt>
                <c:pt idx="14">
                  <c:v>-0.15632942283264128</c:v>
                </c:pt>
                <c:pt idx="15">
                  <c:v>-0.16255649864615407</c:v>
                </c:pt>
                <c:pt idx="16">
                  <c:v>-0.15682883161935024</c:v>
                </c:pt>
                <c:pt idx="17">
                  <c:v>-0.16228565464552958</c:v>
                </c:pt>
                <c:pt idx="18">
                  <c:v>-0.15763203492679168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39-460D-A879-CA8B1493E2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39-460D-A879-CA8B1493E2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1.33E-3</c:v>
                  </c:pt>
                  <c:pt idx="2">
                    <c:v>4.7720000000000002E-3</c:v>
                  </c:pt>
                  <c:pt idx="3">
                    <c:v>1.2620000000000001E-3</c:v>
                  </c:pt>
                  <c:pt idx="4">
                    <c:v>4.0049999999999999E-3</c:v>
                  </c:pt>
                  <c:pt idx="5">
                    <c:v>1.243E-3</c:v>
                  </c:pt>
                  <c:pt idx="6">
                    <c:v>3.454E-3</c:v>
                  </c:pt>
                  <c:pt idx="7">
                    <c:v>1.588E-3</c:v>
                  </c:pt>
                  <c:pt idx="8">
                    <c:v>3.3180000000000002E-3</c:v>
                  </c:pt>
                  <c:pt idx="9">
                    <c:v>1.2019999999999999E-3</c:v>
                  </c:pt>
                  <c:pt idx="10">
                    <c:v>3.3470000000000001E-3</c:v>
                  </c:pt>
                  <c:pt idx="11">
                    <c:v>1.58E-3</c:v>
                  </c:pt>
                  <c:pt idx="12">
                    <c:v>3.5739999999999999E-3</c:v>
                  </c:pt>
                  <c:pt idx="13">
                    <c:v>1.4220000000000001E-3</c:v>
                  </c:pt>
                  <c:pt idx="14">
                    <c:v>3.7720000000000002E-3</c:v>
                  </c:pt>
                  <c:pt idx="15">
                    <c:v>1.431E-3</c:v>
                  </c:pt>
                  <c:pt idx="16">
                    <c:v>3.32E-3</c:v>
                  </c:pt>
                  <c:pt idx="17">
                    <c:v>1.212E-3</c:v>
                  </c:pt>
                  <c:pt idx="18">
                    <c:v>3.2190000000000001E-3</c:v>
                  </c:pt>
                  <c:pt idx="19">
                    <c:v>1.9E-3</c:v>
                  </c:pt>
                  <c:pt idx="20">
                    <c:v>1.9E-3</c:v>
                  </c:pt>
                  <c:pt idx="21">
                    <c:v>1.2999999999999999E-4</c:v>
                  </c:pt>
                  <c:pt idx="22">
                    <c:v>1.2999999999999999E-4</c:v>
                  </c:pt>
                  <c:pt idx="23">
                    <c:v>4.3999999999999997E-2</c:v>
                  </c:pt>
                  <c:pt idx="24">
                    <c:v>4.3600000000000002E-3</c:v>
                  </c:pt>
                  <c:pt idx="25">
                    <c:v>1.4999999999999999E-4</c:v>
                  </c:pt>
                  <c:pt idx="26">
                    <c:v>1.1E-4</c:v>
                  </c:pt>
                  <c:pt idx="27">
                    <c:v>6.0000000000000002E-5</c:v>
                  </c:pt>
                  <c:pt idx="28">
                    <c:v>3.0000000000000001E-5</c:v>
                  </c:pt>
                  <c:pt idx="29">
                    <c:v>4.0000000000000003E-5</c:v>
                  </c:pt>
                  <c:pt idx="30">
                    <c:v>1.8000000000000001E-4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39-460D-A879-CA8B1493E2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-1.9786365295972344E-2</c:v>
                </c:pt>
                <c:pt idx="1">
                  <c:v>-0.14568517021351945</c:v>
                </c:pt>
                <c:pt idx="2">
                  <c:v>-0.14568822793938813</c:v>
                </c:pt>
                <c:pt idx="3">
                  <c:v>-0.14577078653784281</c:v>
                </c:pt>
                <c:pt idx="4">
                  <c:v>-0.14577384426371154</c:v>
                </c:pt>
                <c:pt idx="5">
                  <c:v>-0.14587474921737836</c:v>
                </c:pt>
                <c:pt idx="6">
                  <c:v>-0.14587780694324709</c:v>
                </c:pt>
                <c:pt idx="7">
                  <c:v>-0.1458992110243279</c:v>
                </c:pt>
                <c:pt idx="8">
                  <c:v>-0.14590226875019663</c:v>
                </c:pt>
                <c:pt idx="9">
                  <c:v>-0.14598482734865131</c:v>
                </c:pt>
                <c:pt idx="10">
                  <c:v>-0.14598788507451999</c:v>
                </c:pt>
                <c:pt idx="11">
                  <c:v>-0.14609490547992421</c:v>
                </c:pt>
                <c:pt idx="12">
                  <c:v>-0.14609796320579294</c:v>
                </c:pt>
                <c:pt idx="13">
                  <c:v>-0.14613771364208594</c:v>
                </c:pt>
                <c:pt idx="14">
                  <c:v>-0.14614077136795461</c:v>
                </c:pt>
                <c:pt idx="15">
                  <c:v>-0.14619275270772242</c:v>
                </c:pt>
                <c:pt idx="16">
                  <c:v>-0.14619581043359109</c:v>
                </c:pt>
                <c:pt idx="17">
                  <c:v>-0.14629671538725797</c:v>
                </c:pt>
                <c:pt idx="18">
                  <c:v>-0.14629977311312664</c:v>
                </c:pt>
                <c:pt idx="19">
                  <c:v>-0.1464373707772178</c:v>
                </c:pt>
                <c:pt idx="20">
                  <c:v>-0.1464373707772178</c:v>
                </c:pt>
                <c:pt idx="21">
                  <c:v>-0.15183119920959148</c:v>
                </c:pt>
                <c:pt idx="22">
                  <c:v>-0.15183119920959148</c:v>
                </c:pt>
                <c:pt idx="23">
                  <c:v>-0.15199631640650085</c:v>
                </c:pt>
                <c:pt idx="24">
                  <c:v>-0.15199631640650085</c:v>
                </c:pt>
                <c:pt idx="25">
                  <c:v>-0.15214614497406681</c:v>
                </c:pt>
                <c:pt idx="26">
                  <c:v>-0.15218589541035982</c:v>
                </c:pt>
                <c:pt idx="27">
                  <c:v>-0.15529560261882014</c:v>
                </c:pt>
                <c:pt idx="28">
                  <c:v>-0.15544543118638604</c:v>
                </c:pt>
                <c:pt idx="29">
                  <c:v>-0.15753997340644044</c:v>
                </c:pt>
                <c:pt idx="30">
                  <c:v>-0.15790995823655224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39-460D-A879-CA8B1493E2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0</c:v>
                </c:pt>
                <c:pt idx="1">
                  <c:v>20587</c:v>
                </c:pt>
                <c:pt idx="2">
                  <c:v>20587.5</c:v>
                </c:pt>
                <c:pt idx="3">
                  <c:v>20601</c:v>
                </c:pt>
                <c:pt idx="4">
                  <c:v>20601.5</c:v>
                </c:pt>
                <c:pt idx="5">
                  <c:v>20618</c:v>
                </c:pt>
                <c:pt idx="6">
                  <c:v>20618.5</c:v>
                </c:pt>
                <c:pt idx="7">
                  <c:v>20622</c:v>
                </c:pt>
                <c:pt idx="8">
                  <c:v>20622.5</c:v>
                </c:pt>
                <c:pt idx="9">
                  <c:v>20636</c:v>
                </c:pt>
                <c:pt idx="10">
                  <c:v>20636.5</c:v>
                </c:pt>
                <c:pt idx="11">
                  <c:v>20654</c:v>
                </c:pt>
                <c:pt idx="12">
                  <c:v>20654.5</c:v>
                </c:pt>
                <c:pt idx="13">
                  <c:v>20661</c:v>
                </c:pt>
                <c:pt idx="14">
                  <c:v>20661.5</c:v>
                </c:pt>
                <c:pt idx="15">
                  <c:v>20670</c:v>
                </c:pt>
                <c:pt idx="16">
                  <c:v>20670.5</c:v>
                </c:pt>
                <c:pt idx="17">
                  <c:v>20687</c:v>
                </c:pt>
                <c:pt idx="18">
                  <c:v>20687.5</c:v>
                </c:pt>
                <c:pt idx="19">
                  <c:v>20710</c:v>
                </c:pt>
                <c:pt idx="20">
                  <c:v>20710</c:v>
                </c:pt>
                <c:pt idx="21">
                  <c:v>21592</c:v>
                </c:pt>
                <c:pt idx="22">
                  <c:v>21592</c:v>
                </c:pt>
                <c:pt idx="23">
                  <c:v>21619</c:v>
                </c:pt>
                <c:pt idx="24">
                  <c:v>21619</c:v>
                </c:pt>
                <c:pt idx="25">
                  <c:v>21643.5</c:v>
                </c:pt>
                <c:pt idx="26">
                  <c:v>21650</c:v>
                </c:pt>
                <c:pt idx="27">
                  <c:v>22158.5</c:v>
                </c:pt>
                <c:pt idx="28">
                  <c:v>22183</c:v>
                </c:pt>
                <c:pt idx="29">
                  <c:v>22525.5</c:v>
                </c:pt>
                <c:pt idx="30">
                  <c:v>22586</c:v>
                </c:pt>
              </c:numCache>
            </c:numRef>
          </c:xVal>
          <c:yVal>
            <c:numRef>
              <c:f>Active!$U$21:$U$994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39-460D-A879-CA8B1493E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938040"/>
        <c:axId val="1"/>
      </c:scatterChart>
      <c:valAx>
        <c:axId val="84493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93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28575</xdr:rowOff>
    </xdr:from>
    <xdr:to>
      <xdr:col>15</xdr:col>
      <xdr:colOff>219075</xdr:colOff>
      <xdr:row>18</xdr:row>
      <xdr:rowOff>123825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FC987A8E-2680-5A51-98E2-CBA5EFD99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5"/>
  <sheetViews>
    <sheetView tabSelected="1" workbookViewId="0">
      <pane xSplit="13" ySplit="22" topLeftCell="N34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6.28515625" customWidth="1"/>
    <col min="4" max="4" width="12.285156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6.42578125" customWidth="1"/>
  </cols>
  <sheetData>
    <row r="1" spans="1:19" ht="20.25" x14ac:dyDescent="0.3">
      <c r="A1" s="1" t="s">
        <v>44</v>
      </c>
      <c r="F1" s="33" t="s">
        <v>42</v>
      </c>
      <c r="G1" s="34">
        <v>0</v>
      </c>
      <c r="H1" s="29"/>
      <c r="I1" s="35" t="s">
        <v>43</v>
      </c>
      <c r="J1" s="33" t="s">
        <v>42</v>
      </c>
      <c r="K1" s="32">
        <v>5.2213500000000002</v>
      </c>
      <c r="L1" s="36">
        <v>-71.561899999999994</v>
      </c>
      <c r="M1" s="37">
        <v>42423.088900000002</v>
      </c>
      <c r="N1" s="37">
        <v>0.77663479999999996</v>
      </c>
      <c r="O1" s="38" t="s">
        <v>41</v>
      </c>
      <c r="S1" s="57" t="s">
        <v>54</v>
      </c>
    </row>
    <row r="2" spans="1:19" x14ac:dyDescent="0.2">
      <c r="A2" t="s">
        <v>23</v>
      </c>
      <c r="B2" s="46" t="s">
        <v>49</v>
      </c>
      <c r="C2" s="28"/>
      <c r="D2" s="2"/>
      <c r="S2" s="57" t="s">
        <v>51</v>
      </c>
    </row>
    <row r="3" spans="1:19" ht="13.5" thickBot="1" x14ac:dyDescent="0.25">
      <c r="S3" s="57" t="s">
        <v>50</v>
      </c>
    </row>
    <row r="4" spans="1:19" ht="14.25" thickTop="1" thickBot="1" x14ac:dyDescent="0.25">
      <c r="A4" s="4" t="s">
        <v>0</v>
      </c>
      <c r="C4" s="25" t="s">
        <v>36</v>
      </c>
      <c r="D4" s="26" t="s">
        <v>36</v>
      </c>
    </row>
    <row r="5" spans="1:19" ht="13.5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19" x14ac:dyDescent="0.2">
      <c r="A6" s="4" t="s">
        <v>1</v>
      </c>
    </row>
    <row r="7" spans="1:19" x14ac:dyDescent="0.2">
      <c r="A7" t="s">
        <v>2</v>
      </c>
      <c r="C7" s="7">
        <v>42423.088900000002</v>
      </c>
      <c r="D7" s="27"/>
    </row>
    <row r="8" spans="1:19" x14ac:dyDescent="0.2">
      <c r="A8" t="s">
        <v>3</v>
      </c>
      <c r="C8" s="7">
        <v>0.77663479999999996</v>
      </c>
      <c r="D8" s="27"/>
    </row>
    <row r="9" spans="1:19" x14ac:dyDescent="0.2">
      <c r="A9" s="23" t="s">
        <v>31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9"/>
      <c r="B10" s="9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9"/>
      <c r="C11" s="20">
        <f ca="1">INTERCEPT(INDIRECT($D$9):G987,INDIRECT($C$9):F987)</f>
        <v>-1.9786365295972344E-2</v>
      </c>
      <c r="D11" s="2"/>
      <c r="E11" s="9"/>
    </row>
    <row r="12" spans="1:19" x14ac:dyDescent="0.2">
      <c r="A12" s="9" t="s">
        <v>16</v>
      </c>
      <c r="B12" s="9"/>
      <c r="C12" s="20">
        <f ca="1">SLOPE(INDIRECT($D$9):G987,INDIRECT($C$9):F987)</f>
        <v>-6.1154517373851017E-6</v>
      </c>
      <c r="D12" s="2"/>
      <c r="E12" s="9"/>
    </row>
    <row r="13" spans="1:19" x14ac:dyDescent="0.2">
      <c r="A13" s="9" t="s">
        <v>18</v>
      </c>
      <c r="B13" s="9"/>
      <c r="C13" s="2" t="s">
        <v>13</v>
      </c>
    </row>
    <row r="14" spans="1:19" x14ac:dyDescent="0.2">
      <c r="A14" s="9"/>
      <c r="B14" s="9"/>
      <c r="C14" s="9"/>
    </row>
    <row r="15" spans="1:19" x14ac:dyDescent="0.2">
      <c r="A15" s="11" t="s">
        <v>17</v>
      </c>
      <c r="B15" s="9"/>
      <c r="C15" s="12">
        <f ca="1">(C7+C11)+(C8+C12)*INT(MAX(F21:F3528))</f>
        <v>59964.004582841764</v>
      </c>
      <c r="E15" s="13" t="s">
        <v>33</v>
      </c>
      <c r="F15" s="30">
        <v>1</v>
      </c>
    </row>
    <row r="16" spans="1:19" x14ac:dyDescent="0.2">
      <c r="A16" s="15" t="s">
        <v>4</v>
      </c>
      <c r="B16" s="9"/>
      <c r="C16" s="16">
        <f ca="1">+C8+C12</f>
        <v>0.77662868454826262</v>
      </c>
      <c r="E16" s="13" t="s">
        <v>29</v>
      </c>
      <c r="F16" s="31">
        <f ca="1">NOW()+15018.5+$C$5/24</f>
        <v>60068.803052546296</v>
      </c>
    </row>
    <row r="17" spans="1:21" ht="13.5" thickBot="1" x14ac:dyDescent="0.25">
      <c r="A17" s="13" t="s">
        <v>26</v>
      </c>
      <c r="B17" s="9"/>
      <c r="C17" s="9">
        <f>COUNT(C21:C2186)</f>
        <v>31</v>
      </c>
      <c r="E17" s="13" t="s">
        <v>34</v>
      </c>
      <c r="F17" s="14">
        <f ca="1">ROUND(2*(F16-$C$7)/$C$8,0)/2+F15</f>
        <v>22721.5</v>
      </c>
    </row>
    <row r="18" spans="1:21" ht="14.25" thickTop="1" thickBot="1" x14ac:dyDescent="0.25">
      <c r="A18" s="15" t="s">
        <v>5</v>
      </c>
      <c r="B18" s="9"/>
      <c r="C18" s="18">
        <f ca="1">+C15</f>
        <v>59964.004582841764</v>
      </c>
      <c r="D18" s="19">
        <f ca="1">+C16</f>
        <v>0.77662868454826262</v>
      </c>
      <c r="E18" s="13" t="s">
        <v>35</v>
      </c>
      <c r="F18" s="22">
        <f ca="1">ROUND(2*(F16-$C$15)/$C$16,0)/2+F15</f>
        <v>136</v>
      </c>
    </row>
    <row r="19" spans="1:21" ht="13.5" thickTop="1" x14ac:dyDescent="0.2">
      <c r="E19" s="13" t="s">
        <v>30</v>
      </c>
      <c r="F19" s="17">
        <f ca="1">+$C$15+$C$16*F18-15018.5-$C$5/24</f>
        <v>45051.521917273662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53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R20" s="44"/>
      <c r="S20" s="44"/>
      <c r="T20" s="44"/>
      <c r="U20" s="45" t="s">
        <v>32</v>
      </c>
    </row>
    <row r="21" spans="1:21" ht="12" customHeight="1" x14ac:dyDescent="0.2">
      <c r="A21">
        <f>D7</f>
        <v>0</v>
      </c>
      <c r="C21" s="7">
        <f>C$7</f>
        <v>42423.088900000002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-1.9786365295972344E-2</v>
      </c>
      <c r="Q21" s="40">
        <f>+C21-15018.5</f>
        <v>27404.588900000002</v>
      </c>
    </row>
    <row r="22" spans="1:21" ht="12" customHeight="1" x14ac:dyDescent="0.25">
      <c r="A22" s="58" t="s">
        <v>52</v>
      </c>
      <c r="B22" s="59" t="s">
        <v>46</v>
      </c>
      <c r="C22" s="60">
        <v>58411.505456811283</v>
      </c>
      <c r="D22" s="61">
        <v>1.33E-3</v>
      </c>
      <c r="E22">
        <f>+(C22-C$7)/C$8</f>
        <v>20586.788741389493</v>
      </c>
      <c r="F22">
        <f>ROUND(2*E22,0)/2</f>
        <v>20587</v>
      </c>
      <c r="G22">
        <f>+C22-(C$7+F22*C$8)</f>
        <v>-0.16407078871998237</v>
      </c>
      <c r="L22">
        <f>+G22</f>
        <v>-0.16407078871998237</v>
      </c>
      <c r="O22">
        <f ca="1">+C$11+C$12*$F22</f>
        <v>-0.14568517021351945</v>
      </c>
      <c r="Q22" s="40">
        <f>+C22-15018.5</f>
        <v>43393.005456811283</v>
      </c>
    </row>
    <row r="23" spans="1:21" ht="12" customHeight="1" x14ac:dyDescent="0.25">
      <c r="A23" s="58" t="s">
        <v>52</v>
      </c>
      <c r="B23" s="59" t="s">
        <v>48</v>
      </c>
      <c r="C23" s="60">
        <v>58411.898071504664</v>
      </c>
      <c r="D23" s="61">
        <v>4.7720000000000002E-3</v>
      </c>
      <c r="E23">
        <f>+(C23-C$7)/C$8</f>
        <v>20587.29427461229</v>
      </c>
      <c r="F23">
        <f>ROUND(2*E23,0)/2</f>
        <v>20587.5</v>
      </c>
      <c r="G23">
        <f>+C23-(C$7+F23*C$8)</f>
        <v>-0.15977349533932284</v>
      </c>
      <c r="L23">
        <f>+G23</f>
        <v>-0.15977349533932284</v>
      </c>
      <c r="O23">
        <f ca="1">+C$11+C$12*$F23</f>
        <v>-0.14568822793938813</v>
      </c>
      <c r="Q23" s="40">
        <f>+C23-15018.5</f>
        <v>43393.398071504664</v>
      </c>
    </row>
    <row r="24" spans="1:21" ht="12" customHeight="1" x14ac:dyDescent="0.25">
      <c r="A24" s="58" t="s">
        <v>52</v>
      </c>
      <c r="B24" s="59" t="s">
        <v>46</v>
      </c>
      <c r="C24" s="60">
        <v>58422.378172948025</v>
      </c>
      <c r="D24" s="61">
        <v>1.2620000000000001E-3</v>
      </c>
      <c r="E24">
        <f>+(C24-C$7)/C$8</f>
        <v>20600.788521127335</v>
      </c>
      <c r="F24">
        <f>ROUND(2*E24,0)/2</f>
        <v>20601</v>
      </c>
      <c r="G24">
        <f>+C24-(C$7+F24*C$8)</f>
        <v>-0.16424185197683983</v>
      </c>
      <c r="L24">
        <f>+G24</f>
        <v>-0.16424185197683983</v>
      </c>
      <c r="O24">
        <f ca="1">+C$11+C$12*$F24</f>
        <v>-0.14577078653784281</v>
      </c>
      <c r="Q24" s="40">
        <f>+C24-15018.5</f>
        <v>43403.878172948025</v>
      </c>
    </row>
    <row r="25" spans="1:21" ht="12" customHeight="1" x14ac:dyDescent="0.25">
      <c r="A25" s="58" t="s">
        <v>52</v>
      </c>
      <c r="B25" s="59" t="s">
        <v>48</v>
      </c>
      <c r="C25" s="60">
        <v>58422.774313659873</v>
      </c>
      <c r="D25" s="61">
        <v>4.0049999999999999E-3</v>
      </c>
      <c r="E25">
        <f>+(C25-C$7)/C$8</f>
        <v>20601.298594474356</v>
      </c>
      <c r="F25">
        <f>ROUND(2*E25,0)/2</f>
        <v>20601.5</v>
      </c>
      <c r="G25">
        <f>+C25-(C$7+F25*C$8)</f>
        <v>-0.15641854012937983</v>
      </c>
      <c r="L25">
        <f>+G25</f>
        <v>-0.15641854012937983</v>
      </c>
      <c r="O25">
        <f ca="1">+C$11+C$12*$F25</f>
        <v>-0.14577384426371154</v>
      </c>
      <c r="Q25" s="40">
        <f>+C25-15018.5</f>
        <v>43404.274313659873</v>
      </c>
    </row>
    <row r="26" spans="1:21" ht="12" customHeight="1" x14ac:dyDescent="0.25">
      <c r="A26" s="58" t="s">
        <v>52</v>
      </c>
      <c r="B26" s="59" t="s">
        <v>46</v>
      </c>
      <c r="C26" s="60">
        <v>58435.581552857999</v>
      </c>
      <c r="D26" s="61">
        <v>1.243E-3</v>
      </c>
      <c r="E26">
        <f>+(C26-C$7)/C$8</f>
        <v>20617.789278639069</v>
      </c>
      <c r="F26">
        <f>ROUND(2*E26,0)/2</f>
        <v>20618</v>
      </c>
      <c r="G26">
        <f>+C26-(C$7+F26*C$8)</f>
        <v>-0.16365354200388538</v>
      </c>
      <c r="L26">
        <f>+G26</f>
        <v>-0.16365354200388538</v>
      </c>
      <c r="O26">
        <f ca="1">+C$11+C$12*$F26</f>
        <v>-0.14587474921737836</v>
      </c>
      <c r="Q26" s="40">
        <f>+C26-15018.5</f>
        <v>43417.081552857999</v>
      </c>
    </row>
    <row r="27" spans="1:21" ht="12" customHeight="1" x14ac:dyDescent="0.25">
      <c r="A27" s="58" t="s">
        <v>52</v>
      </c>
      <c r="B27" s="59" t="s">
        <v>48</v>
      </c>
      <c r="C27" s="60">
        <v>58435.974623876624</v>
      </c>
      <c r="D27" s="61">
        <v>3.454E-3</v>
      </c>
      <c r="E27">
        <f>+(C27-C$7)/C$8</f>
        <v>20618.295399429207</v>
      </c>
      <c r="F27">
        <f>ROUND(2*E27,0)/2</f>
        <v>20618.5</v>
      </c>
      <c r="G27">
        <f>+C27-(C$7+F27*C$8)</f>
        <v>-0.15889992337906733</v>
      </c>
      <c r="L27">
        <f>+G27</f>
        <v>-0.15889992337906733</v>
      </c>
      <c r="O27">
        <f ca="1">+C$11+C$12*$F27</f>
        <v>-0.14587780694324709</v>
      </c>
      <c r="Q27" s="40">
        <f>+C27-15018.5</f>
        <v>43417.474623876624</v>
      </c>
    </row>
    <row r="28" spans="1:21" ht="12" customHeight="1" x14ac:dyDescent="0.25">
      <c r="A28" s="58" t="s">
        <v>52</v>
      </c>
      <c r="B28" s="59" t="s">
        <v>46</v>
      </c>
      <c r="C28" s="60">
        <v>58438.687894718256</v>
      </c>
      <c r="D28" s="61">
        <v>1.588E-3</v>
      </c>
      <c r="E28">
        <f>+(C28-C$7)/C$8</f>
        <v>20621.789024543137</v>
      </c>
      <c r="F28">
        <f>ROUND(2*E28,0)/2</f>
        <v>20622</v>
      </c>
      <c r="G28">
        <f>+C28-(C$7+F28*C$8)</f>
        <v>-0.16385088174138218</v>
      </c>
      <c r="L28">
        <f>+G28</f>
        <v>-0.16385088174138218</v>
      </c>
      <c r="O28">
        <f ca="1">+C$11+C$12*$F28</f>
        <v>-0.1458992110243279</v>
      </c>
      <c r="Q28" s="40">
        <f>+C28-15018.5</f>
        <v>43420.187894718256</v>
      </c>
    </row>
    <row r="29" spans="1:21" ht="12" customHeight="1" x14ac:dyDescent="0.25">
      <c r="A29" s="58" t="s">
        <v>52</v>
      </c>
      <c r="B29" s="59" t="s">
        <v>48</v>
      </c>
      <c r="C29" s="60">
        <v>58439.081729825586</v>
      </c>
      <c r="D29" s="61">
        <v>3.3180000000000002E-3</v>
      </c>
      <c r="E29">
        <f>+(C29-C$7)/C$8</f>
        <v>20622.296129178842</v>
      </c>
      <c r="F29">
        <f>ROUND(2*E29,0)/2</f>
        <v>20622.5</v>
      </c>
      <c r="G29">
        <f>+C29-(C$7+F29*C$8)</f>
        <v>-0.15833317441865802</v>
      </c>
      <c r="L29">
        <f>+G29</f>
        <v>-0.15833317441865802</v>
      </c>
      <c r="O29">
        <f ca="1">+C$11+C$12*$F29</f>
        <v>-0.14590226875019663</v>
      </c>
      <c r="Q29" s="40">
        <f>+C29-15018.5</f>
        <v>43420.581729825586</v>
      </c>
    </row>
    <row r="30" spans="1:21" ht="12" customHeight="1" x14ac:dyDescent="0.25">
      <c r="A30" s="58" t="s">
        <v>52</v>
      </c>
      <c r="B30" s="59" t="s">
        <v>46</v>
      </c>
      <c r="C30" s="60">
        <v>58449.561483615078</v>
      </c>
      <c r="D30" s="61">
        <v>1.2019999999999999E-3</v>
      </c>
      <c r="E30">
        <f>+(C30-C$7)/C$8</f>
        <v>20635.789928052513</v>
      </c>
      <c r="F30">
        <f>ROUND(2*E30,0)/2</f>
        <v>20636</v>
      </c>
      <c r="G30">
        <f>+C30-(C$7+F30*C$8)</f>
        <v>-0.16314918492571451</v>
      </c>
      <c r="L30">
        <f>+G30</f>
        <v>-0.16314918492571451</v>
      </c>
      <c r="O30">
        <f ca="1">+C$11+C$12*$F30</f>
        <v>-0.14598482734865131</v>
      </c>
      <c r="Q30" s="40">
        <f>+C30-15018.5</f>
        <v>43431.061483615078</v>
      </c>
    </row>
    <row r="31" spans="1:21" ht="12" customHeight="1" x14ac:dyDescent="0.25">
      <c r="A31" s="58" t="s">
        <v>52</v>
      </c>
      <c r="B31" s="59" t="s">
        <v>48</v>
      </c>
      <c r="C31" s="60">
        <v>58449.955559147988</v>
      </c>
      <c r="D31" s="61">
        <v>3.3470000000000001E-3</v>
      </c>
      <c r="E31">
        <f>+(C31-C$7)/C$8</f>
        <v>20636.297342261751</v>
      </c>
      <c r="F31">
        <f>ROUND(2*E31,0)/2</f>
        <v>20636.5</v>
      </c>
      <c r="G31">
        <f>+C31-(C$7+F31*C$8)</f>
        <v>-0.15739105201646453</v>
      </c>
      <c r="L31">
        <f>+G31</f>
        <v>-0.15739105201646453</v>
      </c>
      <c r="O31">
        <f ca="1">+C$11+C$12*$F31</f>
        <v>-0.14598788507451999</v>
      </c>
      <c r="Q31" s="40">
        <f>+C31-15018.5</f>
        <v>43431.455559147988</v>
      </c>
    </row>
    <row r="32" spans="1:21" ht="12" customHeight="1" x14ac:dyDescent="0.25">
      <c r="A32" s="58" t="s">
        <v>52</v>
      </c>
      <c r="B32" s="59" t="s">
        <v>46</v>
      </c>
      <c r="C32" s="60">
        <v>58463.541176737752</v>
      </c>
      <c r="D32" s="61">
        <v>1.58E-3</v>
      </c>
      <c r="E32">
        <f>+(C32-C$7)/C$8</f>
        <v>20653.790271486352</v>
      </c>
      <c r="F32">
        <f>ROUND(2*E32,0)/2</f>
        <v>20654</v>
      </c>
      <c r="G32">
        <f>+C32-(C$7+F32*C$8)</f>
        <v>-0.16288246224576142</v>
      </c>
      <c r="L32">
        <f>+G32</f>
        <v>-0.16288246224576142</v>
      </c>
      <c r="O32">
        <f ca="1">+C$11+C$12*$F32</f>
        <v>-0.14609490547992421</v>
      </c>
      <c r="Q32" s="40">
        <f>+C32-15018.5</f>
        <v>43445.041176737752</v>
      </c>
    </row>
    <row r="33" spans="1:17" ht="12" customHeight="1" x14ac:dyDescent="0.25">
      <c r="A33" s="58" t="s">
        <v>52</v>
      </c>
      <c r="B33" s="59" t="s">
        <v>48</v>
      </c>
      <c r="C33" s="60">
        <v>58463.931125035044</v>
      </c>
      <c r="D33" s="61">
        <v>3.5739999999999999E-3</v>
      </c>
      <c r="E33">
        <f>+(C33-C$7)/C$8</f>
        <v>20654.292371440271</v>
      </c>
      <c r="F33">
        <f>ROUND(2*E33,0)/2</f>
        <v>20654.5</v>
      </c>
      <c r="G33">
        <f>+C33-(C$7+F33*C$8)</f>
        <v>-0.16125156496127602</v>
      </c>
      <c r="L33">
        <f>+G33</f>
        <v>-0.16125156496127602</v>
      </c>
      <c r="O33">
        <f ca="1">+C$11+C$12*$F33</f>
        <v>-0.14609796320579294</v>
      </c>
      <c r="Q33" s="40">
        <f>+C33-15018.5</f>
        <v>43445.431125035044</v>
      </c>
    </row>
    <row r="34" spans="1:17" ht="12" customHeight="1" x14ac:dyDescent="0.25">
      <c r="A34" s="58" t="s">
        <v>52</v>
      </c>
      <c r="B34" s="59" t="s">
        <v>46</v>
      </c>
      <c r="C34" s="60">
        <v>58468.977651177905</v>
      </c>
      <c r="D34" s="61">
        <v>1.4220000000000001E-3</v>
      </c>
      <c r="E34">
        <f>+(C34-C$7)/C$8</f>
        <v>20660.790311196335</v>
      </c>
      <c r="F34">
        <f>ROUND(2*E34,0)/2</f>
        <v>20661</v>
      </c>
      <c r="G34">
        <f>+C34-(C$7+F34*C$8)</f>
        <v>-0.16285162209533155</v>
      </c>
      <c r="L34">
        <f>+G34</f>
        <v>-0.16285162209533155</v>
      </c>
      <c r="O34">
        <f ca="1">+C$11+C$12*$F34</f>
        <v>-0.14613771364208594</v>
      </c>
      <c r="Q34" s="40">
        <f>+C34-15018.5</f>
        <v>43450.477651177905</v>
      </c>
    </row>
    <row r="35" spans="1:17" ht="12" customHeight="1" x14ac:dyDescent="0.25">
      <c r="A35" s="58" t="s">
        <v>52</v>
      </c>
      <c r="B35" s="59" t="s">
        <v>48</v>
      </c>
      <c r="C35" s="60">
        <v>58469.372490777168</v>
      </c>
      <c r="D35" s="61">
        <v>3.7720000000000002E-3</v>
      </c>
      <c r="E35">
        <f>+(C35-C$7)/C$8</f>
        <v>20661.298709222363</v>
      </c>
      <c r="F35">
        <f>ROUND(2*E35,0)/2</f>
        <v>20661.5</v>
      </c>
      <c r="G35">
        <f>+C35-(C$7+F35*C$8)</f>
        <v>-0.15632942283264128</v>
      </c>
      <c r="L35">
        <f>+G35</f>
        <v>-0.15632942283264128</v>
      </c>
      <c r="O35">
        <f ca="1">+C$11+C$12*$F35</f>
        <v>-0.14614077136795461</v>
      </c>
      <c r="Q35" s="40">
        <f>+C35-15018.5</f>
        <v>43450.872490777168</v>
      </c>
    </row>
    <row r="36" spans="1:17" ht="12" customHeight="1" x14ac:dyDescent="0.25">
      <c r="A36" s="58" t="s">
        <v>52</v>
      </c>
      <c r="B36" s="59" t="s">
        <v>46</v>
      </c>
      <c r="C36" s="60">
        <v>58475.967659501359</v>
      </c>
      <c r="D36" s="61">
        <v>1.431E-3</v>
      </c>
      <c r="E36">
        <f>+(C36-C$7)/C$8</f>
        <v>20669.790691199207</v>
      </c>
      <c r="F36">
        <f>ROUND(2*E36,0)/2</f>
        <v>20670</v>
      </c>
      <c r="G36">
        <f>+C36-(C$7+F36*C$8)</f>
        <v>-0.16255649864615407</v>
      </c>
      <c r="L36">
        <f>+G36</f>
        <v>-0.16255649864615407</v>
      </c>
      <c r="O36">
        <f ca="1">+C$11+C$12*$F36</f>
        <v>-0.14619275270772242</v>
      </c>
      <c r="Q36" s="40">
        <f>+C36-15018.5</f>
        <v>43457.467659501359</v>
      </c>
    </row>
    <row r="37" spans="1:17" ht="12" customHeight="1" x14ac:dyDescent="0.25">
      <c r="A37" s="58" t="s">
        <v>52</v>
      </c>
      <c r="B37" s="59" t="s">
        <v>48</v>
      </c>
      <c r="C37" s="60">
        <v>58476.361704568379</v>
      </c>
      <c r="D37" s="61">
        <v>3.32E-3</v>
      </c>
      <c r="E37">
        <f>+(C37-C$7)/C$8</f>
        <v>20670.298066180367</v>
      </c>
      <c r="F37">
        <f>ROUND(2*E37,0)/2</f>
        <v>20670.5</v>
      </c>
      <c r="G37">
        <f>+C37-(C$7+F37*C$8)</f>
        <v>-0.15682883161935024</v>
      </c>
      <c r="L37">
        <f>+G37</f>
        <v>-0.15682883161935024</v>
      </c>
      <c r="O37">
        <f ca="1">+C$11+C$12*$F37</f>
        <v>-0.14619581043359109</v>
      </c>
      <c r="Q37" s="40">
        <f>+C37-15018.5</f>
        <v>43457.861704568379</v>
      </c>
    </row>
    <row r="38" spans="1:17" ht="12" customHeight="1" x14ac:dyDescent="0.25">
      <c r="A38" s="58" t="s">
        <v>52</v>
      </c>
      <c r="B38" s="59" t="s">
        <v>46</v>
      </c>
      <c r="C38" s="60">
        <v>58489.170721945353</v>
      </c>
      <c r="D38" s="61">
        <v>1.212E-3</v>
      </c>
      <c r="E38">
        <f>+(C38-C$7)/C$8</f>
        <v>20686.791039939686</v>
      </c>
      <c r="F38">
        <f>ROUND(2*E38,0)/2</f>
        <v>20687</v>
      </c>
      <c r="G38">
        <f>+C38-(C$7+F38*C$8)</f>
        <v>-0.16228565464552958</v>
      </c>
      <c r="L38">
        <f>+G38</f>
        <v>-0.16228565464552958</v>
      </c>
      <c r="O38">
        <f ca="1">+C$11+C$12*$F38</f>
        <v>-0.14629671538725797</v>
      </c>
      <c r="Q38" s="40">
        <f>+C38-15018.5</f>
        <v>43470.670721945353</v>
      </c>
    </row>
    <row r="39" spans="1:17" ht="12" customHeight="1" x14ac:dyDescent="0.25">
      <c r="A39" s="58" t="s">
        <v>52</v>
      </c>
      <c r="B39" s="59" t="s">
        <v>48</v>
      </c>
      <c r="C39" s="60">
        <v>58489.563692965079</v>
      </c>
      <c r="D39" s="61">
        <v>3.2190000000000001E-3</v>
      </c>
      <c r="E39">
        <f>+(C39-C$7)/C$8</f>
        <v>20687.297031970596</v>
      </c>
      <c r="F39">
        <f>ROUND(2*E39,0)/2</f>
        <v>20687.5</v>
      </c>
      <c r="G39">
        <f>+C39-(C$7+F39*C$8)</f>
        <v>-0.15763203492679168</v>
      </c>
      <c r="L39">
        <f>+G39</f>
        <v>-0.15763203492679168</v>
      </c>
      <c r="O39">
        <f ca="1">+C$11+C$12*$F39</f>
        <v>-0.14629977311312664</v>
      </c>
      <c r="Q39" s="40">
        <f>+C39-15018.5</f>
        <v>43471.063692965079</v>
      </c>
    </row>
    <row r="40" spans="1:17" ht="12" customHeight="1" x14ac:dyDescent="0.2">
      <c r="A40" s="41" t="s">
        <v>45</v>
      </c>
      <c r="B40" s="39" t="s">
        <v>46</v>
      </c>
      <c r="C40" s="42">
        <v>58507.033350000158</v>
      </c>
      <c r="D40" s="43">
        <v>1.9E-3</v>
      </c>
      <c r="E40">
        <f>+(C40-C$7)/C$8</f>
        <v>20709.791075548193</v>
      </c>
      <c r="F40">
        <f>ROUND(2*E40,0)/2</f>
        <v>20710</v>
      </c>
      <c r="G40">
        <f>+C40-(C$7+F40*C$8)</f>
        <v>-0.16225799984385958</v>
      </c>
      <c r="K40">
        <f>+G40</f>
        <v>-0.16225799984385958</v>
      </c>
      <c r="O40">
        <f ca="1">+C$11+C$12*$F40</f>
        <v>-0.1464373707772178</v>
      </c>
      <c r="Q40" s="40">
        <f>+C40-15018.5</f>
        <v>43488.533350000158</v>
      </c>
    </row>
    <row r="41" spans="1:17" ht="12" customHeight="1" x14ac:dyDescent="0.25">
      <c r="A41" s="47" t="s">
        <v>51</v>
      </c>
      <c r="B41" s="48" t="s">
        <v>46</v>
      </c>
      <c r="C41" s="49">
        <v>58507.033351999999</v>
      </c>
      <c r="D41" s="50">
        <v>1.9E-3</v>
      </c>
      <c r="E41" s="62">
        <f>+(C41-C$7)/C$8</f>
        <v>20709.791078123202</v>
      </c>
      <c r="F41">
        <f>ROUND(2*E41,0)/2</f>
        <v>20710</v>
      </c>
      <c r="G41">
        <f>+C41-(C$7+F41*C$8)</f>
        <v>-0.16225600000325358</v>
      </c>
      <c r="K41">
        <f>+G41</f>
        <v>-0.16225600000325358</v>
      </c>
      <c r="O41">
        <f ca="1">+C$11+C$12*$F41</f>
        <v>-0.1464373707772178</v>
      </c>
      <c r="Q41" s="40">
        <f>+C41-15018.5</f>
        <v>43488.533351999999</v>
      </c>
    </row>
    <row r="42" spans="1:17" ht="12" customHeight="1" x14ac:dyDescent="0.2">
      <c r="A42" s="41" t="s">
        <v>47</v>
      </c>
      <c r="B42" s="39" t="s">
        <v>46</v>
      </c>
      <c r="C42" s="63">
        <v>59192.050369999837</v>
      </c>
      <c r="D42" s="64">
        <v>1.2999999999999999E-4</v>
      </c>
      <c r="E42" s="62">
        <f>+(C42-C$7)/C$8</f>
        <v>21591.823428463205</v>
      </c>
      <c r="F42">
        <f>ROUND(2*E42,0)/2</f>
        <v>21592</v>
      </c>
      <c r="G42">
        <f>+C42-(C$7+F42*C$8)</f>
        <v>-0.13713160016050097</v>
      </c>
      <c r="K42">
        <f>+G42</f>
        <v>-0.13713160016050097</v>
      </c>
      <c r="O42">
        <f ca="1">+C$11+C$12*$F42</f>
        <v>-0.15183119920959148</v>
      </c>
      <c r="Q42" s="40">
        <f>+C42-15018.5</f>
        <v>44173.550369999837</v>
      </c>
    </row>
    <row r="43" spans="1:17" ht="12" customHeight="1" x14ac:dyDescent="0.25">
      <c r="A43" s="47" t="s">
        <v>50</v>
      </c>
      <c r="B43" s="48" t="s">
        <v>46</v>
      </c>
      <c r="C43" s="49">
        <v>59192.050369999997</v>
      </c>
      <c r="D43" s="50">
        <v>1.2999999999999999E-4</v>
      </c>
      <c r="E43" s="62">
        <f>+(C43-C$7)/C$8</f>
        <v>21591.823428463413</v>
      </c>
      <c r="F43">
        <f>ROUND(2*E43,0)/2</f>
        <v>21592</v>
      </c>
      <c r="G43">
        <f>+C43-(C$7+F43*C$8)</f>
        <v>-0.1371316000004299</v>
      </c>
      <c r="K43">
        <f>+G43</f>
        <v>-0.1371316000004299</v>
      </c>
      <c r="O43">
        <f ca="1">+C$11+C$12*$F43</f>
        <v>-0.15183119920959148</v>
      </c>
      <c r="Q43" s="40">
        <f>+C43-15018.5</f>
        <v>44173.550369999997</v>
      </c>
    </row>
    <row r="44" spans="1:17" ht="12" customHeight="1" x14ac:dyDescent="0.25">
      <c r="A44" s="47" t="s">
        <v>51</v>
      </c>
      <c r="B44" s="48" t="s">
        <v>46</v>
      </c>
      <c r="C44" s="49">
        <v>59213.018448000003</v>
      </c>
      <c r="D44" s="50">
        <v>4.3999999999999997E-2</v>
      </c>
      <c r="E44" s="62">
        <f>+(C44-C$7)/C$8</f>
        <v>21618.822061540381</v>
      </c>
      <c r="F44">
        <f>ROUND(2*E44,0)/2</f>
        <v>21619</v>
      </c>
      <c r="G44">
        <f>+C44-(C$7+F44*C$8)</f>
        <v>-0.13819320000038715</v>
      </c>
      <c r="K44">
        <f>+G44</f>
        <v>-0.13819320000038715</v>
      </c>
      <c r="O44">
        <f ca="1">+C$11+C$12*$F44</f>
        <v>-0.15199631640650085</v>
      </c>
      <c r="Q44" s="40">
        <f>+C44-15018.5</f>
        <v>44194.518448000003</v>
      </c>
    </row>
    <row r="45" spans="1:17" ht="12" customHeight="1" x14ac:dyDescent="0.2">
      <c r="A45" s="41" t="s">
        <v>47</v>
      </c>
      <c r="B45" s="39" t="s">
        <v>46</v>
      </c>
      <c r="C45" s="42">
        <v>59213.018449999858</v>
      </c>
      <c r="D45" s="43">
        <v>4.3600000000000002E-3</v>
      </c>
      <c r="E45">
        <f>+(C45-C$7)/C$8</f>
        <v>21618.822064115408</v>
      </c>
      <c r="F45">
        <f>ROUND(2*E45,0)/2</f>
        <v>21619</v>
      </c>
      <c r="G45">
        <f>+C45-(C$7+F45*C$8)</f>
        <v>-0.13819120014522923</v>
      </c>
      <c r="K45">
        <f>+G45</f>
        <v>-0.13819120014522923</v>
      </c>
      <c r="O45">
        <f ca="1">+C$11+C$12*$F45</f>
        <v>-0.15199631640650085</v>
      </c>
      <c r="Q45" s="40">
        <f>+C45-15018.5</f>
        <v>44194.518449999858</v>
      </c>
    </row>
    <row r="46" spans="1:17" ht="12" customHeight="1" x14ac:dyDescent="0.25">
      <c r="A46" s="47" t="s">
        <v>50</v>
      </c>
      <c r="B46" s="48" t="s">
        <v>48</v>
      </c>
      <c r="C46" s="49">
        <v>59232.055789999999</v>
      </c>
      <c r="D46" s="50">
        <v>1.4999999999999999E-4</v>
      </c>
      <c r="E46">
        <f>+(C46-C$7)/C$8</f>
        <v>21643.334666435236</v>
      </c>
      <c r="F46">
        <f>ROUND(2*E46,0)/2</f>
        <v>21643.5</v>
      </c>
      <c r="G46">
        <f>+C46-(C$7+F46*C$8)</f>
        <v>-0.12840380000125151</v>
      </c>
      <c r="K46">
        <f>+G46</f>
        <v>-0.12840380000125151</v>
      </c>
      <c r="O46">
        <f ca="1">+C$11+C$12*$F46</f>
        <v>-0.15214614497406681</v>
      </c>
      <c r="Q46" s="40">
        <f>+C46-15018.5</f>
        <v>44213.555789999999</v>
      </c>
    </row>
    <row r="47" spans="1:17" ht="12" customHeight="1" x14ac:dyDescent="0.25">
      <c r="A47" s="47" t="s">
        <v>50</v>
      </c>
      <c r="B47" s="48" t="s">
        <v>46</v>
      </c>
      <c r="C47" s="49">
        <v>59237.09633</v>
      </c>
      <c r="D47" s="50">
        <v>1.1E-4</v>
      </c>
      <c r="E47">
        <f>+(C47-C$7)/C$8</f>
        <v>21649.824898394971</v>
      </c>
      <c r="F47">
        <f>ROUND(2*E47,0)/2</f>
        <v>21650</v>
      </c>
      <c r="G47">
        <f>+C47-(C$7+F47*C$8)</f>
        <v>-0.13599000000249362</v>
      </c>
      <c r="K47">
        <f>+G47</f>
        <v>-0.13599000000249362</v>
      </c>
      <c r="O47">
        <f ca="1">+C$11+C$12*$F47</f>
        <v>-0.15218589541035982</v>
      </c>
      <c r="Q47" s="40">
        <f>+C47-15018.5</f>
        <v>44218.59633</v>
      </c>
    </row>
    <row r="48" spans="1:17" ht="12" customHeight="1" x14ac:dyDescent="0.25">
      <c r="A48" s="47" t="s">
        <v>50</v>
      </c>
      <c r="B48" s="48" t="s">
        <v>48</v>
      </c>
      <c r="C48" s="49">
        <v>59632.036010000003</v>
      </c>
      <c r="D48" s="50">
        <v>6.0000000000000002E-5</v>
      </c>
      <c r="E48">
        <f>+(C48-C$7)/C$8</f>
        <v>22158.351789026197</v>
      </c>
      <c r="F48">
        <f>ROUND(2*E48,0)/2</f>
        <v>22158.5</v>
      </c>
      <c r="G48">
        <f>+C48-(C$7+F48*C$8)</f>
        <v>-0.11510580000322079</v>
      </c>
      <c r="K48">
        <f>+G48</f>
        <v>-0.11510580000322079</v>
      </c>
      <c r="O48">
        <f ca="1">+C$11+C$12*$F48</f>
        <v>-0.15529560261882014</v>
      </c>
      <c r="Q48" s="40">
        <f>+C48-15018.5</f>
        <v>44613.536010000003</v>
      </c>
    </row>
    <row r="49" spans="1:17" ht="12" customHeight="1" x14ac:dyDescent="0.25">
      <c r="A49" s="47" t="s">
        <v>50</v>
      </c>
      <c r="B49" s="48" t="s">
        <v>46</v>
      </c>
      <c r="C49" s="49">
        <v>59651.058389999998</v>
      </c>
      <c r="D49" s="50">
        <v>3.0000000000000001E-5</v>
      </c>
      <c r="E49">
        <f>+(C49-C$7)/C$8</f>
        <v>22182.845128752917</v>
      </c>
      <c r="F49">
        <f>ROUND(2*E49,0)/2</f>
        <v>22183</v>
      </c>
      <c r="G49">
        <f>+C49-(C$7+F49*C$8)</f>
        <v>-0.12027839999791468</v>
      </c>
      <c r="K49">
        <f>+G49</f>
        <v>-0.12027839999791468</v>
      </c>
      <c r="O49">
        <f ca="1">+C$11+C$12*$F49</f>
        <v>-0.15544543118638604</v>
      </c>
      <c r="Q49" s="40">
        <f>+C49-15018.5</f>
        <v>44632.558389999998</v>
      </c>
    </row>
    <row r="50" spans="1:17" ht="12" customHeight="1" x14ac:dyDescent="0.2">
      <c r="A50" s="53" t="s">
        <v>50</v>
      </c>
      <c r="B50" s="54" t="s">
        <v>48</v>
      </c>
      <c r="C50" s="55">
        <v>59917.074760000221</v>
      </c>
      <c r="D50" s="56">
        <v>4.0000000000000003E-5</v>
      </c>
      <c r="E50">
        <f>+(C50-C$7)/C$8</f>
        <v>22525.369530183583</v>
      </c>
      <c r="F50">
        <f>ROUND(2*E50,0)/2</f>
        <v>22525.5</v>
      </c>
      <c r="G50">
        <f>+C50-(C$7+F50*C$8)</f>
        <v>-0.10132739978143945</v>
      </c>
      <c r="K50">
        <f>+G50</f>
        <v>-0.10132739978143945</v>
      </c>
      <c r="O50">
        <f ca="1">+C$11+C$12*$F50</f>
        <v>-0.15753997340644044</v>
      </c>
      <c r="Q50" s="40">
        <f>+C50-15018.5</f>
        <v>44898.574760000221</v>
      </c>
    </row>
    <row r="51" spans="1:17" ht="12" customHeight="1" x14ac:dyDescent="0.25">
      <c r="A51" s="47" t="s">
        <v>50</v>
      </c>
      <c r="B51" s="48" t="s">
        <v>46</v>
      </c>
      <c r="C51" s="51">
        <v>59964.05242</v>
      </c>
      <c r="D51" s="52">
        <v>1.8000000000000001E-4</v>
      </c>
      <c r="E51">
        <f>+(C51-C$7)/C$8</f>
        <v>22585.858269549597</v>
      </c>
      <c r="F51">
        <f>ROUND(2*E51,0)/2</f>
        <v>22586</v>
      </c>
      <c r="G51">
        <f>+C51-(C$7+F51*C$8)</f>
        <v>-0.11007280000194442</v>
      </c>
      <c r="K51">
        <f>+G51</f>
        <v>-0.11007280000194442</v>
      </c>
      <c r="O51">
        <f ca="1">+C$11+C$12*$F51</f>
        <v>-0.15790995823655224</v>
      </c>
      <c r="Q51" s="40">
        <f>+C51-15018.5</f>
        <v>44945.55242</v>
      </c>
    </row>
    <row r="52" spans="1:17" ht="12" customHeight="1" x14ac:dyDescent="0.2">
      <c r="C52" s="7"/>
      <c r="D52" s="7"/>
    </row>
    <row r="53" spans="1:17" ht="12" customHeight="1" x14ac:dyDescent="0.2">
      <c r="C53" s="7"/>
      <c r="D53" s="7"/>
    </row>
    <row r="54" spans="1:17" x14ac:dyDescent="0.2">
      <c r="C54" s="7"/>
      <c r="D54" s="7"/>
    </row>
    <row r="55" spans="1:17" x14ac:dyDescent="0.2">
      <c r="C55" s="7"/>
      <c r="D55" s="7"/>
    </row>
    <row r="56" spans="1:17" x14ac:dyDescent="0.2">
      <c r="C56" s="7"/>
      <c r="D56" s="7"/>
    </row>
    <row r="57" spans="1:17" x14ac:dyDescent="0.2">
      <c r="C57" s="7"/>
      <c r="D57" s="7"/>
    </row>
    <row r="58" spans="1:17" x14ac:dyDescent="0.2">
      <c r="C58" s="7"/>
      <c r="D58" s="7"/>
    </row>
    <row r="59" spans="1:17" x14ac:dyDescent="0.2">
      <c r="C59" s="7"/>
      <c r="D59" s="7"/>
    </row>
    <row r="60" spans="1:17" x14ac:dyDescent="0.2">
      <c r="C60" s="7"/>
      <c r="D60" s="7"/>
    </row>
    <row r="61" spans="1:17" x14ac:dyDescent="0.2">
      <c r="C61" s="7"/>
      <c r="D61" s="7"/>
    </row>
    <row r="62" spans="1:17" x14ac:dyDescent="0.2">
      <c r="C62" s="7"/>
      <c r="D62" s="7"/>
    </row>
    <row r="63" spans="1:17" x14ac:dyDescent="0.2">
      <c r="C63" s="7"/>
      <c r="D63" s="7"/>
    </row>
    <row r="64" spans="1:17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</sheetData>
  <sortState xmlns:xlrd2="http://schemas.microsoft.com/office/spreadsheetml/2017/richdata2" ref="A21:V54">
    <sortCondition ref="C21:C54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2023-05-04T07:16:23Z</dcterms:modified>
</cp:coreProperties>
</file>