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2BC6D6-E95D-4DB9-95E7-564B03E15BB9}" xr6:coauthVersionLast="47" xr6:coauthVersionMax="47" xr10:uidLastSave="{00000000-0000-0000-0000-000000000000}"/>
  <bookViews>
    <workbookView xWindow="13470" yWindow="735" windowWidth="13185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/>
  <c r="G28" i="1" s="1"/>
  <c r="L28" i="1" s="1"/>
  <c r="Q28" i="1"/>
  <c r="E29" i="1"/>
  <c r="F29" i="1" s="1"/>
  <c r="G29" i="1" s="1"/>
  <c r="I29" i="1" s="1"/>
  <c r="Q29" i="1"/>
  <c r="D9" i="1"/>
  <c r="C9" i="1"/>
  <c r="Q22" i="1"/>
  <c r="C21" i="1"/>
  <c r="A21" i="1"/>
  <c r="R22" i="1"/>
  <c r="C7" i="1"/>
  <c r="E22" i="1"/>
  <c r="F22" i="1"/>
  <c r="G22" i="1" s="1"/>
  <c r="I22" i="1" s="1"/>
  <c r="C8" i="1"/>
  <c r="E21" i="1"/>
  <c r="F21" i="1"/>
  <c r="F17" i="1"/>
  <c r="C17" i="1"/>
  <c r="Q21" i="1"/>
  <c r="G21" i="1"/>
  <c r="I21" i="1" s="1"/>
  <c r="C11" i="1"/>
  <c r="C12" i="1"/>
  <c r="O25" i="1" l="1"/>
  <c r="O24" i="1"/>
  <c r="O28" i="1"/>
  <c r="O23" i="1"/>
  <c r="O27" i="1"/>
  <c r="O26" i="1"/>
  <c r="O29" i="1"/>
  <c r="C16" i="1"/>
  <c r="D18" i="1" s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<sst xmlns="http://schemas.openxmlformats.org/spreadsheetml/2006/main" count="63" uniqueCount="48">
  <si>
    <t>OEJV 0191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</si>
  <si>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</si>
  <si>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</si>
  <si>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</si>
  <si>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</si>
  <si>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</si>
  <si>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</si>
  <si>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</si>
  <si>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</si>
  <si>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</si>
  <si>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</si>
  <si>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</si>
  <si>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</si>
  <si>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</si>
  <si>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</si>
  <si>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</si>
  <si>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</si>
  <si>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</si>
  <si>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</si>
  <si>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</si>
  <si>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</si>
  <si>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</si>
  <si>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</si>
  <si>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</si>
  <si>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</si>
  <si>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</si>
  <si>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</si>
  <si>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</si>
  <si>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</si>
  <si>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</si>
  <si>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</si>
  <si>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</si>
  <si>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</si>
  <si>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</si>
  <si>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</si>
  <si>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</si>
  <si>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</si>
  <si>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G7974-0846_Mic.xls</t>
  </si>
  <si>
    <t>EA</t>
  </si>
  <si>
    <t>IBVS 5532 Eph.</t>
  </si>
  <si>
    <t>IBVS 5532</t>
  </si>
  <si>
    <t>Mic</t>
  </si>
  <si>
    <t>DG Mic / GSC 7974-0846  / NSV 13605</t>
  </si>
  <si>
    <t>vis</t>
  </si>
  <si>
    <t>JAVSO, 48, 250</t>
  </si>
  <si>
    <t>TESS/BAJ/RAA</t>
  </si>
  <si>
    <t>II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</si>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</sst>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41" applyFont="1" applyAlignment="1">
      <alignment horizontal="left"/>
    </xf>
    <xf numFmtId="0" fontId="10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 applyProtection="1">
      <alignment horizontal="center"/>
      <protection locked="0"/>
    </xf>
    <xf numFmtId="166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 applyProtection="1"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Mic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6-4706-BB4E-3719401FBA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-2.9200000062701292E-3</c:v>
                </c:pt>
                <c:pt idx="8">
                  <c:v>-3.3100001746788621E-3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6-4706-BB4E-3719401FBA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6-4706-BB4E-3719401FBA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6-4706-BB4E-3719401FBA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-2.9454797841026448E-3</c:v>
                </c:pt>
                <c:pt idx="3">
                  <c:v>-2.8933099601999857E-3</c:v>
                </c:pt>
                <c:pt idx="4">
                  <c:v>-3.1100002161110751E-3</c:v>
                </c:pt>
                <c:pt idx="5">
                  <c:v>-3.0683301301905885E-3</c:v>
                </c:pt>
                <c:pt idx="6">
                  <c:v>-2.9948598312330432E-3</c:v>
                </c:pt>
                <c:pt idx="7">
                  <c:v>-3.1278602182283066E-3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76-4706-BB4E-3719401FBA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6-4706-BB4E-3719401FBA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76-4706-BB4E-3719401FBA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4.4255349536522978E-6</c:v>
                </c:pt>
                <c:pt idx="1">
                  <c:v>-2.8959811899336597E-3</c:v>
                </c:pt>
                <c:pt idx="2">
                  <c:v>-3.0369823346692078E-3</c:v>
                </c:pt>
                <c:pt idx="3">
                  <c:v>-3.0376412185231126E-3</c:v>
                </c:pt>
                <c:pt idx="4">
                  <c:v>-3.0409356377926345E-3</c:v>
                </c:pt>
                <c:pt idx="5">
                  <c:v>-3.0415945216465392E-3</c:v>
                </c:pt>
                <c:pt idx="6">
                  <c:v>-3.0488422440394878E-3</c:v>
                </c:pt>
                <c:pt idx="7">
                  <c:v>-3.0495011278933921E-3</c:v>
                </c:pt>
                <c:pt idx="8">
                  <c:v>-3.2227875814702582E-3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76-4706-BB4E-3719401FB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2528"/>
        <c:axId val="1"/>
      </c:scatterChart>
      <c:valAx>
        <c:axId val="60628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F5E2B3-3ABD-6AC1-45C6-45C53CD3C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29"/>
      <c r="F1" s="30"/>
      <c r="G1" s="31" t="s">
        <v>38</v>
      </c>
      <c r="H1" s="32" t="s">
        <v>39</v>
      </c>
      <c r="I1" s="33">
        <v>52104.716</v>
      </c>
      <c r="J1" s="33">
        <v>2.6959200000000001</v>
      </c>
      <c r="K1" s="32" t="s">
        <v>40</v>
      </c>
      <c r="L1" s="34" t="s">
        <v>41</v>
      </c>
    </row>
    <row r="2" spans="1:12">
      <c r="A2" t="s">
        <v>27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8" t="s">
        <v>39</v>
      </c>
      <c r="C4" s="7">
        <v>52104.716</v>
      </c>
      <c r="D4" s="8">
        <v>2.6959200000000001</v>
      </c>
    </row>
    <row r="5" spans="1:12" ht="13.5" thickTop="1">
      <c r="A5" s="10" t="s">
        <v>31</v>
      </c>
      <c r="B5" s="11"/>
      <c r="C5" s="12">
        <v>-9.5</v>
      </c>
      <c r="D5" s="11" t="s">
        <v>32</v>
      </c>
    </row>
    <row r="6" spans="1:12">
      <c r="A6" s="4" t="s">
        <v>5</v>
      </c>
    </row>
    <row r="7" spans="1:12">
      <c r="A7" t="s">
        <v>6</v>
      </c>
      <c r="C7">
        <f>+C4</f>
        <v>52104.716</v>
      </c>
    </row>
    <row r="8" spans="1:12">
      <c r="A8" t="s">
        <v>7</v>
      </c>
      <c r="C8">
        <f>+D4</f>
        <v>2.6959200000000001</v>
      </c>
    </row>
    <row r="9" spans="1:1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23</v>
      </c>
      <c r="D10" s="3" t="s">
        <v>24</v>
      </c>
      <c r="E10" s="11"/>
    </row>
    <row r="11" spans="1:12">
      <c r="A11" s="11" t="s">
        <v>19</v>
      </c>
      <c r="B11" s="11"/>
      <c r="C11" s="23">
        <f ca="1">INTERCEPT(INDIRECT($D$9):G992,INDIRECT($C$9):F992)</f>
        <v>4.4255349536522978E-6</v>
      </c>
      <c r="D11" s="13"/>
      <c r="E11" s="11"/>
    </row>
    <row r="12" spans="1:12">
      <c r="A12" s="11" t="s">
        <v>20</v>
      </c>
      <c r="B12" s="11"/>
      <c r="C12" s="23">
        <f ca="1">SLOPE(INDIRECT($D$9):G992,INDIRECT($C$9):F992)</f>
        <v>-1.317767707808865E-6</v>
      </c>
      <c r="D12" s="13"/>
      <c r="E12" s="11"/>
    </row>
    <row r="13" spans="1:12">
      <c r="A13" s="11" t="s">
        <v>22</v>
      </c>
      <c r="B13" s="11"/>
      <c r="C13" s="13" t="s">
        <v>17</v>
      </c>
    </row>
    <row r="14" spans="1:12">
      <c r="A14" s="11"/>
      <c r="B14" s="11"/>
      <c r="C14" s="11"/>
    </row>
    <row r="15" spans="1:12">
      <c r="A15" s="14" t="s">
        <v>21</v>
      </c>
      <c r="B15" s="11"/>
      <c r="C15" s="15">
        <f ca="1">(C7+C11)+(C8+C12)*INT(MAX(F21:F3533))</f>
        <v>58707.020857212417</v>
      </c>
      <c r="E15" s="13"/>
      <c r="F15" s="11"/>
    </row>
    <row r="16" spans="1:12">
      <c r="A16" s="18" t="s">
        <v>8</v>
      </c>
      <c r="B16" s="11"/>
      <c r="C16" s="19">
        <f ca="1">+C8+C12</f>
        <v>2.6959186822322923</v>
      </c>
      <c r="E16" s="11"/>
      <c r="F16" s="11"/>
    </row>
    <row r="17" spans="1:18" ht="13.5" thickBot="1">
      <c r="A17" s="16" t="s">
        <v>30</v>
      </c>
      <c r="B17" s="11"/>
      <c r="C17" s="11">
        <f>COUNT(C21:C2191)</f>
        <v>9</v>
      </c>
      <c r="E17" s="16" t="s">
        <v>33</v>
      </c>
      <c r="F17" s="17">
        <f ca="1">TODAY()+15018.5-B5/24</f>
        <v>60093.5</v>
      </c>
    </row>
    <row r="18" spans="1:18" ht="14.25" thickTop="1" thickBot="1">
      <c r="A18" s="18" t="s">
        <v>9</v>
      </c>
      <c r="B18" s="11"/>
      <c r="C18" s="21">
        <f ca="1">+C15</f>
        <v>58707.020857212417</v>
      </c>
      <c r="D18" s="22">
        <f ca="1">+C16</f>
        <v>2.6959186822322923</v>
      </c>
      <c r="E18" s="16" t="s">
        <v>34</v>
      </c>
      <c r="F18" s="17">
        <f ca="1">ROUND(2*(F17-C15)/C16,0)/2+1</f>
        <v>515.5</v>
      </c>
    </row>
    <row r="19" spans="1:18" ht="13.5" thickTop="1">
      <c r="E19" s="16" t="s">
        <v>35</v>
      </c>
      <c r="F19" s="20">
        <f ca="1">+C15+C16*F18-15018.5-C5/24</f>
        <v>45078.662771236501</v>
      </c>
    </row>
    <row r="20" spans="1:18" ht="13.5" thickBot="1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43</v>
      </c>
      <c r="J20" s="6" t="s">
        <v>1</v>
      </c>
      <c r="K20" s="6" t="s">
        <v>3</v>
      </c>
      <c r="L20" s="6" t="s">
        <v>47</v>
      </c>
      <c r="M20" s="6" t="s">
        <v>28</v>
      </c>
      <c r="N20" s="6" t="s">
        <v>29</v>
      </c>
      <c r="O20" s="6" t="s">
        <v>26</v>
      </c>
      <c r="P20" s="5" t="s">
        <v>25</v>
      </c>
      <c r="Q20" s="3" t="s">
        <v>18</v>
      </c>
    </row>
    <row r="21" spans="1:18">
      <c r="A21" t="str">
        <f>$K$1</f>
        <v>IBVS 5532</v>
      </c>
      <c r="C21" s="9">
        <f>+$C$4</f>
        <v>52104.716</v>
      </c>
      <c r="D21" s="9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4.4255349536522978E-6</v>
      </c>
      <c r="Q21" s="2">
        <f>+C21-15018.5</f>
        <v>37086.216</v>
      </c>
    </row>
    <row r="22" spans="1:18" ht="12" customHeight="1">
      <c r="A22" s="35" t="s">
        <v>0</v>
      </c>
      <c r="B22" s="36" t="s">
        <v>2</v>
      </c>
      <c r="C22" s="37">
        <v>58038.432999999997</v>
      </c>
      <c r="D22" s="37">
        <v>4.0000000000000001E-3</v>
      </c>
      <c r="E22">
        <f>+(C22-C$7)/C$8</f>
        <v>2200.9989168818051</v>
      </c>
      <c r="F22">
        <f>ROUND(2*E22,0)/2</f>
        <v>2201</v>
      </c>
      <c r="G22">
        <f>+C22-(C$7+F22*C$8)</f>
        <v>-2.9200000062701292E-3</v>
      </c>
      <c r="I22">
        <f>+G22</f>
        <v>-2.9200000062701292E-3</v>
      </c>
      <c r="O22">
        <f ca="1">+C$11+C$12*$F22</f>
        <v>-2.8959811899336597E-3</v>
      </c>
      <c r="Q22" s="2">
        <f>+C22-15018.5</f>
        <v>43019.932999999997</v>
      </c>
      <c r="R22" t="str">
        <f>IF(ABS(C22-C21)&lt;0.00001,1,"")</f>
        <v/>
      </c>
    </row>
    <row r="23" spans="1:18" ht="12" customHeight="1">
      <c r="A23" s="41" t="s">
        <v>45</v>
      </c>
      <c r="B23" s="41" t="s">
        <v>2</v>
      </c>
      <c r="C23" s="42">
        <v>58326.896414520219</v>
      </c>
      <c r="D23" s="43">
        <v>5.9699999999999998E-4</v>
      </c>
      <c r="E23">
        <f>+(C23-C$7)/C$8</f>
        <v>2307.9989074305686</v>
      </c>
      <c r="F23">
        <f>ROUND(2*E23,0)/2</f>
        <v>2308</v>
      </c>
      <c r="G23">
        <f>+C23-(C$7+F23*C$8)</f>
        <v>-2.9454797841026448E-3</v>
      </c>
      <c r="L23">
        <f>+G23</f>
        <v>-2.9454797841026448E-3</v>
      </c>
      <c r="O23">
        <f ca="1">+C$11+C$12*$F23</f>
        <v>-3.0369823346692078E-3</v>
      </c>
      <c r="Q23" s="2">
        <f>+C23-15018.5</f>
        <v>43308.396414520219</v>
      </c>
    </row>
    <row r="24" spans="1:18" ht="12" customHeight="1">
      <c r="A24" s="41" t="s">
        <v>45</v>
      </c>
      <c r="B24" s="41" t="s">
        <v>46</v>
      </c>
      <c r="C24" s="42">
        <v>58328.244426690042</v>
      </c>
      <c r="D24" s="43">
        <v>6.11E-4</v>
      </c>
      <c r="E24">
        <f>+(C24-C$7)/C$8</f>
        <v>2308.4989267819674</v>
      </c>
      <c r="F24">
        <f>ROUND(2*E24,0)/2</f>
        <v>2308.5</v>
      </c>
      <c r="G24">
        <f>+C24-(C$7+F24*C$8)</f>
        <v>-2.8933099601999857E-3</v>
      </c>
      <c r="L24">
        <f>+G24</f>
        <v>-2.8933099601999857E-3</v>
      </c>
      <c r="O24">
        <f ca="1">+C$11+C$12*$F24</f>
        <v>-3.0376412185231126E-3</v>
      </c>
      <c r="Q24" s="2">
        <f>+C24-15018.5</f>
        <v>43309.744426690042</v>
      </c>
    </row>
    <row r="25" spans="1:18" ht="12" customHeight="1">
      <c r="A25" s="41" t="s">
        <v>45</v>
      </c>
      <c r="B25" s="41" t="s">
        <v>2</v>
      </c>
      <c r="C25" s="42">
        <v>58334.984009999782</v>
      </c>
      <c r="D25" s="43">
        <v>2.0010000000000002E-3</v>
      </c>
      <c r="E25">
        <f>+(C25-C$7)/C$8</f>
        <v>2310.9988464048565</v>
      </c>
      <c r="F25">
        <f>ROUND(2*E25,0)/2</f>
        <v>2311</v>
      </c>
      <c r="G25">
        <f>+C25-(C$7+F25*C$8)</f>
        <v>-3.1100002161110751E-3</v>
      </c>
      <c r="L25">
        <f>+G25</f>
        <v>-3.1100002161110751E-3</v>
      </c>
      <c r="O25">
        <f ca="1">+C$11+C$12*$F25</f>
        <v>-3.0409356377926345E-3</v>
      </c>
      <c r="Q25" s="2">
        <f>+C25-15018.5</f>
        <v>43316.484009999782</v>
      </c>
    </row>
    <row r="26" spans="1:18">
      <c r="A26" s="41" t="s">
        <v>45</v>
      </c>
      <c r="B26" s="41" t="s">
        <v>46</v>
      </c>
      <c r="C26" s="42">
        <v>58336.332011669874</v>
      </c>
      <c r="D26" s="43">
        <v>7.7099999999999998E-4</v>
      </c>
      <c r="E26">
        <f>+(C26-C$7)/C$8</f>
        <v>2311.4988618615812</v>
      </c>
      <c r="F26">
        <f>ROUND(2*E26,0)/2</f>
        <v>2311.5</v>
      </c>
      <c r="G26">
        <f>+C26-(C$7+F26*C$8)</f>
        <v>-3.0683301301905885E-3</v>
      </c>
      <c r="L26">
        <f>+G26</f>
        <v>-3.0683301301905885E-3</v>
      </c>
      <c r="O26">
        <f ca="1">+C$11+C$12*$F26</f>
        <v>-3.0415945216465392E-3</v>
      </c>
      <c r="Q26" s="2">
        <f>+C26-15018.5</f>
        <v>43317.832011669874</v>
      </c>
    </row>
    <row r="27" spans="1:18">
      <c r="A27" s="41" t="s">
        <v>45</v>
      </c>
      <c r="B27" s="41" t="s">
        <v>2</v>
      </c>
      <c r="C27" s="42">
        <v>58351.159645140171</v>
      </c>
      <c r="D27" s="43">
        <v>8.0199999999999998E-4</v>
      </c>
      <c r="E27">
        <f>+(C27-C$7)/C$8</f>
        <v>2316.9988891139838</v>
      </c>
      <c r="F27">
        <f>ROUND(2*E27,0)/2</f>
        <v>2317</v>
      </c>
      <c r="G27">
        <f>+C27-(C$7+F27*C$8)</f>
        <v>-2.9948598312330432E-3</v>
      </c>
      <c r="L27">
        <f>+G27</f>
        <v>-2.9948598312330432E-3</v>
      </c>
      <c r="O27">
        <f ca="1">+C$11+C$12*$F27</f>
        <v>-3.0488422440394878E-3</v>
      </c>
      <c r="Q27" s="2">
        <f>+C27-15018.5</f>
        <v>43332.659645140171</v>
      </c>
    </row>
    <row r="28" spans="1:18">
      <c r="A28" s="41" t="s">
        <v>45</v>
      </c>
      <c r="B28" s="41" t="s">
        <v>46</v>
      </c>
      <c r="C28" s="42">
        <v>58352.507472139783</v>
      </c>
      <c r="D28" s="43">
        <v>6.6799999999999997E-4</v>
      </c>
      <c r="E28">
        <f>+(C28-C$7)/C$8</f>
        <v>2317.4988397800316</v>
      </c>
      <c r="F28">
        <f>ROUND(2*E28,0)/2</f>
        <v>2317.5</v>
      </c>
      <c r="G28">
        <f>+C28-(C$7+F28*C$8)</f>
        <v>-3.1278602182283066E-3</v>
      </c>
      <c r="L28">
        <f>+G28</f>
        <v>-3.1278602182283066E-3</v>
      </c>
      <c r="O28">
        <f ca="1">+C$11+C$12*$F28</f>
        <v>-3.0495011278933921E-3</v>
      </c>
      <c r="Q28" s="2">
        <f>+C28-15018.5</f>
        <v>43334.007472139783</v>
      </c>
    </row>
    <row r="29" spans="1:18">
      <c r="A29" s="38" t="s">
        <v>44</v>
      </c>
      <c r="B29" s="39" t="s">
        <v>2</v>
      </c>
      <c r="C29" s="40">
        <v>58707.020769999828</v>
      </c>
      <c r="D29" s="38">
        <v>3.2000000000000003E-4</v>
      </c>
      <c r="E29">
        <f>+(C29-C$7)/C$8</f>
        <v>2448.9987722186961</v>
      </c>
      <c r="F29">
        <f>ROUND(2*E29,0)/2</f>
        <v>2449</v>
      </c>
      <c r="G29">
        <f>+C29-(C$7+F29*C$8)</f>
        <v>-3.3100001746788621E-3</v>
      </c>
      <c r="I29">
        <f>+G29</f>
        <v>-3.3100001746788621E-3</v>
      </c>
      <c r="O29">
        <f ca="1">+C$11+C$12*$F29</f>
        <v>-3.2227875814702582E-3</v>
      </c>
      <c r="Q29" s="2">
        <f>+C29-15018.5</f>
        <v>43688.520769999828</v>
      </c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sortState xmlns:xlrd2="http://schemas.microsoft.com/office/spreadsheetml/2017/richdata2" ref="A21:R30">
    <sortCondition ref="C21:C30"/>
  </sortState>
  <phoneticPr fontId="8" type="noConversion"/>
  <hyperlinks>
    <hyperlink ref="H63710" r:id="rId1" display="http://vsolj.cetus-net.org/bulletin.html" xr:uid="{00000000-0004-0000-0000-000000000000}"/>
    <hyperlink ref="H63703" r:id="rId2" display="https://www.aavso.org/ejaavso" xr:uid="{00000000-0004-0000-0000-000001000000}"/>
    <hyperlink ref="I63710" r:id="rId3" display="http://vsolj.cetus-net.org/bulletin.html" xr:uid="{00000000-0004-0000-0000-000002000000}"/>
    <hyperlink ref="AQ57361" r:id="rId4" display="http://cdsbib.u-strasbg.fr/cgi-bin/cdsbib?1990RMxAA..21..381G" xr:uid="{00000000-0004-0000-0000-000003000000}"/>
    <hyperlink ref="H63707" r:id="rId5" display="https://www.aavso.org/ejaavso" xr:uid="{00000000-0004-0000-0000-000004000000}"/>
    <hyperlink ref="AP4725" r:id="rId6" display="http://cdsbib.u-strasbg.fr/cgi-bin/cdsbib?1990RMxAA..21..381G" xr:uid="{00000000-0004-0000-0000-000005000000}"/>
    <hyperlink ref="AP4728" r:id="rId7" display="http://cdsbib.u-strasbg.fr/cgi-bin/cdsbib?1990RMxAA..21..381G" xr:uid="{00000000-0004-0000-0000-000006000000}"/>
    <hyperlink ref="AP4726" r:id="rId8" display="http://cdsbib.u-strasbg.fr/cgi-bin/cdsbib?1990RMxAA..21..381G" xr:uid="{00000000-0004-0000-0000-000007000000}"/>
    <hyperlink ref="AP4710" r:id="rId9" display="http://cdsbib.u-strasbg.fr/cgi-bin/cdsbib?1990RMxAA..21..381G" xr:uid="{00000000-0004-0000-0000-000008000000}"/>
    <hyperlink ref="AQ4939" r:id="rId10" display="http://cdsbib.u-strasbg.fr/cgi-bin/cdsbib?1990RMxAA..21..381G" xr:uid="{00000000-0004-0000-0000-000009000000}"/>
    <hyperlink ref="AQ4943" r:id="rId11" display="http://cdsbib.u-strasbg.fr/cgi-bin/cdsbib?1990RMxAA..21..381G" xr:uid="{00000000-0004-0000-0000-00000A000000}"/>
    <hyperlink ref="AQ64623" r:id="rId12" display="http://cdsbib.u-strasbg.fr/cgi-bin/cdsbib?1990RMxAA..21..381G" xr:uid="{00000000-0004-0000-0000-00000B000000}"/>
    <hyperlink ref="I1831" r:id="rId13" display="http://vsolj.cetus-net.org/bulletin.html" xr:uid="{00000000-0004-0000-0000-00000C000000}"/>
    <hyperlink ref="H1831" r:id="rId14" display="http://vsolj.cetus-net.org/bulletin.html" xr:uid="{00000000-0004-0000-0000-00000D000000}"/>
    <hyperlink ref="AQ65284" r:id="rId15" display="http://cdsbib.u-strasbg.fr/cgi-bin/cdsbib?1990RMxAA..21..381G" xr:uid="{00000000-0004-0000-0000-00000E000000}"/>
    <hyperlink ref="AQ65283" r:id="rId16" display="http://cdsbib.u-strasbg.fr/cgi-bin/cdsbib?1990RMxAA..21..381G" xr:uid="{00000000-0004-0000-0000-00000F000000}"/>
    <hyperlink ref="AP3001" r:id="rId17" display="http://cdsbib.u-strasbg.fr/cgi-bin/cdsbib?1990RMxAA..21..381G" xr:uid="{00000000-0004-0000-0000-000010000000}"/>
    <hyperlink ref="AP3019" r:id="rId18" display="http://cdsbib.u-strasbg.fr/cgi-bin/cdsbib?1990RMxAA..21..381G" xr:uid="{00000000-0004-0000-0000-000011000000}"/>
    <hyperlink ref="AP3020" r:id="rId19" display="http://cdsbib.u-strasbg.fr/cgi-bin/cdsbib?1990RMxAA..21..381G" xr:uid="{00000000-0004-0000-0000-000012000000}"/>
    <hyperlink ref="AP301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2023-05-29T02:32:01Z</dcterms:modified>
</cp:coreProperties>
</file>