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45DFC8-50C2-44CD-B17B-C2EA4F151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 concurrentCalc="0"/>
</workbook>
</file>

<file path=xl/calcChain.xml><?xml version="1.0" encoding="utf-8"?>
<calcChain xmlns="http://schemas.openxmlformats.org/spreadsheetml/2006/main">
  <c r="E37" i="2" l="1"/>
  <c r="F37" i="2"/>
  <c r="G37" i="2"/>
  <c r="K37" i="2"/>
  <c r="E38" i="2"/>
  <c r="F38" i="2"/>
  <c r="G38" i="2"/>
  <c r="C11" i="2"/>
  <c r="C12" i="2"/>
  <c r="O37" i="2"/>
  <c r="Q37" i="2"/>
  <c r="K38" i="2"/>
  <c r="O38" i="2"/>
  <c r="Q38" i="2"/>
  <c r="E37" i="1"/>
  <c r="F37" i="1"/>
  <c r="G37" i="1"/>
  <c r="I37" i="1"/>
  <c r="E38" i="1"/>
  <c r="F38" i="1"/>
  <c r="G38" i="1"/>
  <c r="C11" i="1"/>
  <c r="C12" i="1"/>
  <c r="O37" i="1"/>
  <c r="Q37" i="1"/>
  <c r="I38" i="1"/>
  <c r="O38" i="1"/>
  <c r="Q38" i="1"/>
  <c r="E36" i="1"/>
  <c r="F36" i="1"/>
  <c r="G36" i="1"/>
  <c r="I36" i="1"/>
  <c r="Q36" i="1"/>
  <c r="E36" i="2"/>
  <c r="F36" i="2"/>
  <c r="G36" i="2"/>
  <c r="K36" i="2"/>
  <c r="Q36" i="2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1" i="2"/>
  <c r="F31" i="2"/>
  <c r="E25" i="2"/>
  <c r="F25" i="2"/>
  <c r="Q29" i="2"/>
  <c r="Q30" i="2"/>
  <c r="Q31" i="2"/>
  <c r="Q32" i="2"/>
  <c r="Q33" i="2"/>
  <c r="Q34" i="2"/>
  <c r="Q35" i="2"/>
  <c r="C7" i="2"/>
  <c r="E29" i="2"/>
  <c r="F29" i="2"/>
  <c r="C8" i="2"/>
  <c r="C9" i="2"/>
  <c r="D9" i="2"/>
  <c r="F16" i="2"/>
  <c r="C17" i="2"/>
  <c r="Q21" i="2"/>
  <c r="Q22" i="2"/>
  <c r="Q23" i="2"/>
  <c r="Q24" i="2"/>
  <c r="Q25" i="2"/>
  <c r="Q26" i="2"/>
  <c r="Q27" i="2"/>
  <c r="Q28" i="2"/>
  <c r="D9" i="1"/>
  <c r="C9" i="1"/>
  <c r="Q27" i="1"/>
  <c r="Q28" i="1"/>
  <c r="E23" i="1"/>
  <c r="F23" i="1"/>
  <c r="G23" i="1"/>
  <c r="I23" i="1"/>
  <c r="E24" i="1"/>
  <c r="F24" i="1"/>
  <c r="G24" i="1"/>
  <c r="I24" i="1"/>
  <c r="F16" i="1"/>
  <c r="F17" i="1"/>
  <c r="Q22" i="1"/>
  <c r="Q23" i="1"/>
  <c r="Q24" i="1"/>
  <c r="Q25" i="1"/>
  <c r="Q26" i="1"/>
  <c r="C7" i="1"/>
  <c r="E26" i="1"/>
  <c r="F26" i="1"/>
  <c r="G26" i="1"/>
  <c r="I26" i="1"/>
  <c r="C8" i="1"/>
  <c r="E27" i="1"/>
  <c r="F27" i="1"/>
  <c r="C17" i="1"/>
  <c r="Q21" i="1"/>
  <c r="G22" i="1"/>
  <c r="E22" i="2"/>
  <c r="F22" i="2"/>
  <c r="G22" i="2"/>
  <c r="E25" i="1"/>
  <c r="F25" i="1"/>
  <c r="G25" i="1"/>
  <c r="I25" i="1"/>
  <c r="E28" i="1"/>
  <c r="F28" i="1"/>
  <c r="G28" i="1"/>
  <c r="I28" i="1"/>
  <c r="E21" i="2"/>
  <c r="F21" i="2"/>
  <c r="E27" i="2"/>
  <c r="F27" i="2"/>
  <c r="G27" i="2"/>
  <c r="J27" i="2"/>
  <c r="E33" i="2"/>
  <c r="F33" i="2"/>
  <c r="G33" i="2"/>
  <c r="K33" i="2"/>
  <c r="E22" i="1"/>
  <c r="F22" i="1"/>
  <c r="E24" i="2"/>
  <c r="F24" i="2"/>
  <c r="G24" i="2"/>
  <c r="J24" i="2"/>
  <c r="G32" i="2"/>
  <c r="K32" i="2"/>
  <c r="E30" i="2"/>
  <c r="F30" i="2"/>
  <c r="G30" i="2"/>
  <c r="K30" i="2"/>
  <c r="G27" i="1"/>
  <c r="I27" i="1"/>
  <c r="E35" i="2"/>
  <c r="F35" i="2"/>
  <c r="G35" i="2"/>
  <c r="K35" i="2"/>
  <c r="G28" i="2"/>
  <c r="J28" i="2"/>
  <c r="E26" i="2"/>
  <c r="F26" i="2"/>
  <c r="G26" i="2"/>
  <c r="J26" i="2"/>
  <c r="E32" i="2"/>
  <c r="F32" i="2"/>
  <c r="G29" i="2"/>
  <c r="K29" i="2"/>
  <c r="E21" i="1"/>
  <c r="F21" i="1"/>
  <c r="G21" i="1"/>
  <c r="H21" i="1"/>
  <c r="G25" i="2"/>
  <c r="J25" i="2"/>
  <c r="E23" i="2"/>
  <c r="F23" i="2"/>
  <c r="G23" i="2"/>
  <c r="J23" i="2"/>
  <c r="G31" i="2"/>
  <c r="K31" i="2"/>
  <c r="G21" i="2"/>
  <c r="I21" i="2"/>
  <c r="E28" i="2"/>
  <c r="F28" i="2"/>
  <c r="E34" i="2"/>
  <c r="F34" i="2"/>
  <c r="G34" i="2"/>
  <c r="K34" i="2"/>
  <c r="J22" i="2"/>
  <c r="I22" i="1"/>
  <c r="O36" i="1"/>
  <c r="O36" i="2"/>
  <c r="O26" i="2"/>
  <c r="O35" i="2"/>
  <c r="C15" i="2"/>
  <c r="O28" i="2"/>
  <c r="O21" i="2"/>
  <c r="O32" i="2"/>
  <c r="O31" i="2"/>
  <c r="O25" i="2"/>
  <c r="O33" i="2"/>
  <c r="O24" i="2"/>
  <c r="O34" i="2"/>
  <c r="O30" i="2"/>
  <c r="O27" i="2"/>
  <c r="O23" i="2"/>
  <c r="O29" i="2"/>
  <c r="O22" i="2"/>
  <c r="O34" i="1"/>
  <c r="O23" i="1"/>
  <c r="O29" i="1"/>
  <c r="O26" i="1"/>
  <c r="O33" i="1"/>
  <c r="O32" i="1"/>
  <c r="O21" i="1"/>
  <c r="O30" i="1"/>
  <c r="O28" i="1"/>
  <c r="O22" i="1"/>
  <c r="O27" i="1"/>
  <c r="O24" i="1"/>
  <c r="C15" i="1"/>
  <c r="O31" i="1"/>
  <c r="O25" i="1"/>
  <c r="O35" i="1"/>
  <c r="C16" i="1"/>
  <c r="D18" i="1"/>
  <c r="C16" i="2"/>
  <c r="D18" i="2"/>
  <c r="F17" i="2"/>
  <c r="F18" i="2"/>
  <c r="F19" i="2"/>
  <c r="C18" i="1"/>
  <c r="F18" i="1"/>
  <c r="F19" i="1"/>
  <c r="C18" i="2"/>
</calcChain>
</file>

<file path=xl/sharedStrings.xml><?xml version="1.0" encoding="utf-8"?>
<sst xmlns="http://schemas.openxmlformats.org/spreadsheetml/2006/main" count="148" uniqueCount="55">
  <si>
    <t>OEJV 0189</t>
  </si>
  <si>
    <t>OEJV 0198</t>
  </si>
  <si>
    <t>PE</t>
  </si>
  <si>
    <t>CCD</t>
  </si>
  <si>
    <t>pg</t>
  </si>
  <si>
    <t>OEJV 0182</t>
  </si>
  <si>
    <t xml:space="preserve">DI Mic / GSC 7483-0259 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</si>
  <si>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</si>
  <si>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</si>
  <si>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</si>
  <si>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</si>
  <si>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</si>
  <si>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</si>
  <si>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</si>
  <si>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</si>
  <si>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</si>
  <si>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</si>
  <si>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</si>
  <si>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</si>
  <si>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</si>
  <si>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</si>
  <si>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</si>
  <si>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</si>
  <si>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</si>
  <si>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</si>
  <si>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</si>
  <si>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</si>
  <si>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</si>
  <si>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</si>
  <si>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</si>
  <si>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</si>
  <si>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</si>
  <si>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</si>
  <si>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</si>
  <si>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</si>
  <si>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</si>
  <si>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</si>
  <si>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</si>
  <si>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</si>
  <si>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</si>
  <si>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</si>
  <si>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</si>
  <si>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</si>
  <si>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</si>
  <si>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</si>
  <si>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EW/KW</t>
  </si>
  <si>
    <t>IBVS 5600 Eph.</t>
  </si>
  <si>
    <t>IBVS 5600</t>
  </si>
  <si>
    <t>OEJV 0177</t>
  </si>
  <si>
    <t>Add cycle</t>
  </si>
  <si>
    <t>Old Cycle</t>
  </si>
  <si>
    <t>vis</t>
  </si>
  <si>
    <t>JAVSO, 48, 250</t>
  </si>
  <si>
    <t>RIX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</si>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</sst>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/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  <xf numFmtId="0" fontId="6" fillId="0" borderId="11" xfId="0" applyFont="1" applyBorder="1" applyAlignment="1"/>
    <xf numFmtId="0" fontId="0" fillId="0" borderId="11" xfId="0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Mic / GSC 7483-0259  - O-C Diagr.</a:t>
            </a:r>
          </a:p>
        </c:rich>
      </c:tx>
      <c:layout>
        <c:manualLayout>
          <c:xMode val="edge"/>
          <c:yMode val="edge"/>
          <c:x val="0.354195642095503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1-4934-B855-8954AA63F2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-4.600949959421996E-2</c:v>
                </c:pt>
                <c:pt idx="2">
                  <c:v>-4.6352999910595827E-2</c:v>
                </c:pt>
                <c:pt idx="3">
                  <c:v>-4.6696499754034448E-2</c:v>
                </c:pt>
                <c:pt idx="4">
                  <c:v>-4.5588999972096644E-2</c:v>
                </c:pt>
                <c:pt idx="5">
                  <c:v>-4.6932499979448039E-2</c:v>
                </c:pt>
                <c:pt idx="6">
                  <c:v>-3.6472499821684323E-2</c:v>
                </c:pt>
                <c:pt idx="7">
                  <c:v>-3.9815999822167214E-2</c:v>
                </c:pt>
                <c:pt idx="8">
                  <c:v>-2.9553999600466341E-2</c:v>
                </c:pt>
                <c:pt idx="9">
                  <c:v>-3.1262999880709685E-2</c:v>
                </c:pt>
                <c:pt idx="10">
                  <c:v>-3.3523999998578802E-2</c:v>
                </c:pt>
                <c:pt idx="11">
                  <c:v>-3.2389999600127339E-2</c:v>
                </c:pt>
                <c:pt idx="12">
                  <c:v>-2.3401499820465688E-2</c:v>
                </c:pt>
                <c:pt idx="13">
                  <c:v>-2.4944999822764657E-2</c:v>
                </c:pt>
                <c:pt idx="14">
                  <c:v>-2.4488499824656174E-2</c:v>
                </c:pt>
                <c:pt idx="15">
                  <c:v>-2.5971499751904048E-2</c:v>
                </c:pt>
                <c:pt idx="16">
                  <c:v>-5.9412999959022272E-2</c:v>
                </c:pt>
                <c:pt idx="17">
                  <c:v>-5.9715499723097309E-2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1-4934-B855-8954AA63F2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1-4934-B855-8954AA63F2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1-4934-B855-8954AA63F2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1-4934-B855-8954AA63F2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1-4934-B855-8954AA63F2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1-4934-B855-8954AA63F2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25329</c:v>
                </c:pt>
                <c:pt idx="17">
                  <c:v>25329.5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-3.0526834638351191E-2</c:v>
                </c:pt>
                <c:pt idx="1">
                  <c:v>-3.6702238995261448E-2</c:v>
                </c:pt>
                <c:pt idx="2">
                  <c:v>-3.6702460836852024E-2</c:v>
                </c:pt>
                <c:pt idx="3">
                  <c:v>-3.6702682678442608E-2</c:v>
                </c:pt>
                <c:pt idx="4">
                  <c:v>-3.6714883965924379E-2</c:v>
                </c:pt>
                <c:pt idx="5">
                  <c:v>-3.6715105807514956E-2</c:v>
                </c:pt>
                <c:pt idx="6">
                  <c:v>-3.7788819105910816E-2</c:v>
                </c:pt>
                <c:pt idx="7">
                  <c:v>-3.7789040947501393E-2</c:v>
                </c:pt>
                <c:pt idx="8">
                  <c:v>-3.8398661638408799E-2</c:v>
                </c:pt>
                <c:pt idx="9">
                  <c:v>-3.8401767420676886E-2</c:v>
                </c:pt>
                <c:pt idx="10">
                  <c:v>-3.8403098470220352E-2</c:v>
                </c:pt>
                <c:pt idx="11">
                  <c:v>-3.8411084767481146E-2</c:v>
                </c:pt>
                <c:pt idx="12">
                  <c:v>-3.8927753831936515E-2</c:v>
                </c:pt>
                <c:pt idx="13">
                  <c:v>-3.8927975673527092E-2</c:v>
                </c:pt>
                <c:pt idx="14">
                  <c:v>-3.8928197515117668E-2</c:v>
                </c:pt>
                <c:pt idx="15">
                  <c:v>-3.9491231472003764E-2</c:v>
                </c:pt>
                <c:pt idx="16">
                  <c:v>-4.1764885933834178E-2</c:v>
                </c:pt>
                <c:pt idx="17">
                  <c:v>-4.1765107775424755E-2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1-4934-B855-8954AA63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54408"/>
        <c:axId val="1"/>
      </c:scatterChart>
      <c:valAx>
        <c:axId val="51805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6926286509040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Mic  - O-C Diagr.</a:t>
            </a:r>
          </a:p>
        </c:rich>
      </c:tx>
      <c:layout>
        <c:manualLayout>
          <c:xMode val="edge"/>
          <c:yMode val="edge"/>
          <c:x val="0.39916550764951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7-42E5-BD1E-B533271CE0F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7-42E5-BD1E-B533271CE0F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9.7334000398404896E-2</c:v>
                </c:pt>
                <c:pt idx="2">
                  <c:v>9.6990500096580945E-2</c:v>
                </c:pt>
                <c:pt idx="3">
                  <c:v>9.6647000245866366E-2</c:v>
                </c:pt>
                <c:pt idx="4">
                  <c:v>9.775450002780417E-2</c:v>
                </c:pt>
                <c:pt idx="5">
                  <c:v>9.6411000020452775E-2</c:v>
                </c:pt>
                <c:pt idx="6">
                  <c:v>0.10687100017821649</c:v>
                </c:pt>
                <c:pt idx="7">
                  <c:v>0.1035275001777336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7-42E5-BD1E-B533271CE0F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8">
                  <c:v>0.11378950039943447</c:v>
                </c:pt>
                <c:pt idx="9">
                  <c:v>0.11208050011919113</c:v>
                </c:pt>
                <c:pt idx="10">
                  <c:v>0.10981950000132201</c:v>
                </c:pt>
                <c:pt idx="11">
                  <c:v>0.11095350039249752</c:v>
                </c:pt>
                <c:pt idx="12">
                  <c:v>0.11994200017943513</c:v>
                </c:pt>
                <c:pt idx="13">
                  <c:v>0.11839850017713616</c:v>
                </c:pt>
                <c:pt idx="14">
                  <c:v>0.11885500017524464</c:v>
                </c:pt>
                <c:pt idx="15">
                  <c:v>0.11737200024799677</c:v>
                </c:pt>
                <c:pt idx="16">
                  <c:v>8.3930500040878542E-2</c:v>
                </c:pt>
                <c:pt idx="17">
                  <c:v>8.3628000276803505E-2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77-42E5-BD1E-B533271CE0F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77-42E5-BD1E-B533271CE0F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77-42E5-BD1E-B533271CE0F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1.6999999999999999E-3</c:v>
                  </c:pt>
                  <c:pt idx="1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77-42E5-BD1E-B533271CE0F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25328.5</c:v>
                </c:pt>
                <c:pt idx="17">
                  <c:v>25329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0.11281644351956911</c:v>
                </c:pt>
                <c:pt idx="1">
                  <c:v>0.10664126100421953</c:v>
                </c:pt>
                <c:pt idx="2">
                  <c:v>0.10664103916262895</c:v>
                </c:pt>
                <c:pt idx="3">
                  <c:v>0.10664081732103836</c:v>
                </c:pt>
                <c:pt idx="4">
                  <c:v>0.10662861603355654</c:v>
                </c:pt>
                <c:pt idx="5">
                  <c:v>0.10662839419196596</c:v>
                </c:pt>
                <c:pt idx="6">
                  <c:v>0.1055546808935649</c:v>
                </c:pt>
                <c:pt idx="7">
                  <c:v>0.10555445905197432</c:v>
                </c:pt>
                <c:pt idx="8">
                  <c:v>0.10494483836106396</c:v>
                </c:pt>
                <c:pt idx="9">
                  <c:v>0.10494173257879585</c:v>
                </c:pt>
                <c:pt idx="10">
                  <c:v>0.10494040152925238</c:v>
                </c:pt>
                <c:pt idx="11">
                  <c:v>0.10493241523199155</c:v>
                </c:pt>
                <c:pt idx="12">
                  <c:v>0.10441574616753369</c:v>
                </c:pt>
                <c:pt idx="13">
                  <c:v>0.1044155243259431</c:v>
                </c:pt>
                <c:pt idx="14">
                  <c:v>0.10441530248435253</c:v>
                </c:pt>
                <c:pt idx="15">
                  <c:v>0.10385226852746371</c:v>
                </c:pt>
                <c:pt idx="16">
                  <c:v>0.10157861406562228</c:v>
                </c:pt>
                <c:pt idx="17">
                  <c:v>0.1015783922240317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77-42E5-BD1E-B533271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45880"/>
        <c:axId val="1"/>
      </c:scatterChart>
      <c:valAx>
        <c:axId val="5180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4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582A2F-648B-CB5F-CB84-9A372B32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A739CC0-A129-7FD1-DE52-B0086C96F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0" ht="20.25" x14ac:dyDescent="0.2">
      <c r="A1" s="27" t="s">
        <v>6</v>
      </c>
      <c r="T1" s="44" t="s">
        <v>54</v>
      </c>
    </row>
    <row r="2" spans="1:20" x14ac:dyDescent="0.2">
      <c r="A2" t="s">
        <v>32</v>
      </c>
      <c r="B2" t="s">
        <v>45</v>
      </c>
      <c r="C2" s="2"/>
      <c r="D2" s="2"/>
      <c r="T2" s="44" t="s">
        <v>53</v>
      </c>
    </row>
    <row r="3" spans="1:20" ht="13.5" thickBot="1" x14ac:dyDescent="0.25">
      <c r="T3" s="45"/>
    </row>
    <row r="4" spans="1:20" ht="14.25" thickTop="1" thickBot="1" x14ac:dyDescent="0.25">
      <c r="A4" s="29" t="s">
        <v>46</v>
      </c>
      <c r="C4" s="7">
        <v>52893.711999999825</v>
      </c>
      <c r="D4" s="8">
        <v>0.28668700000000003</v>
      </c>
      <c r="T4" s="45"/>
    </row>
    <row r="5" spans="1:20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20" x14ac:dyDescent="0.2">
      <c r="A6" s="4" t="s">
        <v>9</v>
      </c>
    </row>
    <row r="7" spans="1:20" x14ac:dyDescent="0.2">
      <c r="A7" t="s">
        <v>10</v>
      </c>
      <c r="C7">
        <f>+C4</f>
        <v>52893.711999999825</v>
      </c>
    </row>
    <row r="8" spans="1:20" x14ac:dyDescent="0.2">
      <c r="A8" t="s">
        <v>11</v>
      </c>
      <c r="C8">
        <f>+D4</f>
        <v>0.28668700000000003</v>
      </c>
    </row>
    <row r="9" spans="1:20" x14ac:dyDescent="0.2">
      <c r="A9" s="25" t="s">
        <v>44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20" ht="13.5" thickBot="1" x14ac:dyDescent="0.25">
      <c r="A10" s="11"/>
      <c r="B10" s="11"/>
      <c r="C10" s="3" t="s">
        <v>28</v>
      </c>
      <c r="D10" s="3" t="s">
        <v>29</v>
      </c>
      <c r="E10" s="11"/>
    </row>
    <row r="11" spans="1:20" x14ac:dyDescent="0.2">
      <c r="A11" s="11" t="s">
        <v>23</v>
      </c>
      <c r="B11" s="11"/>
      <c r="C11" s="22">
        <f ca="1">INTERCEPT(INDIRECT($D$9):G992,INDIRECT($C$9):F992)</f>
        <v>-3.0526834638351191E-2</v>
      </c>
      <c r="D11" s="2"/>
      <c r="E11" s="11"/>
    </row>
    <row r="12" spans="1:20" x14ac:dyDescent="0.2">
      <c r="A12" s="11" t="s">
        <v>24</v>
      </c>
      <c r="B12" s="11"/>
      <c r="C12" s="22">
        <f ca="1">SLOPE(INDIRECT($D$9):G992,INDIRECT($C$9):F992)</f>
        <v>-4.4368318115531552E-7</v>
      </c>
      <c r="D12" s="2"/>
      <c r="E12" s="11"/>
    </row>
    <row r="13" spans="1:20" x14ac:dyDescent="0.2">
      <c r="A13" s="11" t="s">
        <v>27</v>
      </c>
      <c r="B13" s="11"/>
      <c r="C13" s="2" t="s">
        <v>21</v>
      </c>
    </row>
    <row r="14" spans="1:20" x14ac:dyDescent="0.2">
      <c r="A14" s="11"/>
      <c r="B14" s="11"/>
      <c r="C14" s="11"/>
    </row>
    <row r="15" spans="1:20" x14ac:dyDescent="0.2">
      <c r="A15" s="13" t="s">
        <v>25</v>
      </c>
      <c r="B15" s="11"/>
      <c r="C15" s="14">
        <f ca="1">(C7+C11)+(C8+C12)*INT(MAX(F21:F3533))</f>
        <v>60155.165258113891</v>
      </c>
      <c r="E15" s="15" t="s">
        <v>49</v>
      </c>
      <c r="F15" s="12">
        <v>1</v>
      </c>
    </row>
    <row r="16" spans="1:20" x14ac:dyDescent="0.2">
      <c r="A16" s="17" t="s">
        <v>12</v>
      </c>
      <c r="B16" s="11"/>
      <c r="C16" s="18">
        <f ca="1">+C8+C12</f>
        <v>0.28668655631681889</v>
      </c>
      <c r="E16" s="15" t="s">
        <v>41</v>
      </c>
      <c r="F16" s="16">
        <f ca="1">NOW()+15018.5+$C$5/24</f>
        <v>60179.848777662031</v>
      </c>
    </row>
    <row r="17" spans="1:17" ht="13.5" thickBot="1" x14ac:dyDescent="0.25">
      <c r="A17" s="15" t="s">
        <v>38</v>
      </c>
      <c r="B17" s="11"/>
      <c r="C17" s="11">
        <f>COUNT(C21:C2191)</f>
        <v>18</v>
      </c>
      <c r="E17" s="15" t="s">
        <v>50</v>
      </c>
      <c r="F17" s="16">
        <f ca="1">ROUND(2*(F16-$C$7)/$C$8,0)/2+F15</f>
        <v>25416</v>
      </c>
    </row>
    <row r="18" spans="1:17" ht="14.25" thickTop="1" thickBot="1" x14ac:dyDescent="0.25">
      <c r="A18" s="17" t="s">
        <v>13</v>
      </c>
      <c r="B18" s="11"/>
      <c r="C18" s="20">
        <f ca="1">+C15</f>
        <v>60155.165258113891</v>
      </c>
      <c r="D18" s="21">
        <f ca="1">+C16</f>
        <v>0.28668655631681889</v>
      </c>
      <c r="E18" s="15" t="s">
        <v>42</v>
      </c>
      <c r="F18" s="24">
        <f ca="1">ROUND(2*(F16-$C$15)/$C$16,0)/2+F15</f>
        <v>87</v>
      </c>
    </row>
    <row r="19" spans="1:17" ht="13.5" thickTop="1" x14ac:dyDescent="0.2">
      <c r="E19" s="15" t="s">
        <v>43</v>
      </c>
      <c r="F19" s="19">
        <f ca="1">+$C$15+$C$16*F18-15018.5-$C$5/24</f>
        <v>45162.002821846792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37</v>
      </c>
      <c r="I20" s="6" t="s">
        <v>3</v>
      </c>
      <c r="J20" s="6" t="s">
        <v>26</v>
      </c>
      <c r="K20" s="6" t="s">
        <v>33</v>
      </c>
      <c r="L20" s="6" t="s">
        <v>34</v>
      </c>
      <c r="M20" s="6" t="s">
        <v>35</v>
      </c>
      <c r="N20" s="6" t="s">
        <v>36</v>
      </c>
      <c r="O20" s="6" t="s">
        <v>31</v>
      </c>
      <c r="P20" s="5" t="s">
        <v>30</v>
      </c>
      <c r="Q20" s="3" t="s">
        <v>22</v>
      </c>
    </row>
    <row r="21" spans="1:17" x14ac:dyDescent="0.2">
      <c r="A21" s="28" t="s">
        <v>47</v>
      </c>
      <c r="C21" s="9">
        <v>52893.711999999825</v>
      </c>
      <c r="D21" s="9" t="s">
        <v>21</v>
      </c>
      <c r="E21">
        <f t="shared" ref="E21:E26" si="0">+(C21-C$7)/C$8</f>
        <v>0</v>
      </c>
      <c r="F21">
        <f t="shared" ref="F21:F28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-3.0526834638351191E-2</v>
      </c>
      <c r="Q21" s="1">
        <f t="shared" ref="Q21:Q26" si="4">+C21-15018.5</f>
        <v>37875.211999999825</v>
      </c>
    </row>
    <row r="22" spans="1:17" s="34" customFormat="1" x14ac:dyDescent="0.2">
      <c r="A22" s="32" t="s">
        <v>48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si="1"/>
        <v>13918.5</v>
      </c>
      <c r="G22" s="34">
        <f t="shared" si="2"/>
        <v>-4.600949959421996E-2</v>
      </c>
      <c r="I22" s="34">
        <f t="shared" ref="I22:I28" si="5">+G22</f>
        <v>-4.600949959421996E-2</v>
      </c>
      <c r="O22" s="34">
        <f t="shared" ca="1" si="3"/>
        <v>-3.6702238995261448E-2</v>
      </c>
      <c r="Q22" s="35">
        <f t="shared" si="4"/>
        <v>41865.419000000227</v>
      </c>
    </row>
    <row r="23" spans="1:17" s="34" customFormat="1" x14ac:dyDescent="0.2">
      <c r="A23" s="32" t="s">
        <v>48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1"/>
        <v>13919</v>
      </c>
      <c r="G23" s="34">
        <f t="shared" si="2"/>
        <v>-4.6352999910595827E-2</v>
      </c>
      <c r="I23" s="34">
        <f t="shared" si="5"/>
        <v>-4.6352999910595827E-2</v>
      </c>
      <c r="O23" s="34">
        <f t="shared" ca="1" si="3"/>
        <v>-3.6702460836852024E-2</v>
      </c>
      <c r="Q23" s="35">
        <f t="shared" si="4"/>
        <v>41865.561999999918</v>
      </c>
    </row>
    <row r="24" spans="1:17" s="34" customFormat="1" x14ac:dyDescent="0.2">
      <c r="A24" s="32" t="s">
        <v>48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1"/>
        <v>13919.5</v>
      </c>
      <c r="G24" s="34">
        <f t="shared" si="2"/>
        <v>-4.6696499754034448E-2</v>
      </c>
      <c r="I24" s="34">
        <f t="shared" si="5"/>
        <v>-4.6696499754034448E-2</v>
      </c>
      <c r="O24" s="34">
        <f t="shared" ca="1" si="3"/>
        <v>-3.6702682678442608E-2</v>
      </c>
      <c r="Q24" s="35">
        <f t="shared" si="4"/>
        <v>41865.705000000075</v>
      </c>
    </row>
    <row r="25" spans="1:17" s="34" customFormat="1" x14ac:dyDescent="0.2">
      <c r="A25" s="32" t="s">
        <v>48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1"/>
        <v>13947</v>
      </c>
      <c r="G25" s="34">
        <f t="shared" si="2"/>
        <v>-4.5588999972096644E-2</v>
      </c>
      <c r="I25" s="34">
        <f t="shared" si="5"/>
        <v>-4.5588999972096644E-2</v>
      </c>
      <c r="O25" s="34">
        <f t="shared" ca="1" si="3"/>
        <v>-3.6714883965924379E-2</v>
      </c>
      <c r="Q25" s="35">
        <f t="shared" si="4"/>
        <v>41873.589999999851</v>
      </c>
    </row>
    <row r="26" spans="1:17" s="34" customFormat="1" x14ac:dyDescent="0.2">
      <c r="A26" s="32" t="s">
        <v>48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1"/>
        <v>13947.5</v>
      </c>
      <c r="G26" s="34">
        <f t="shared" si="2"/>
        <v>-4.6932499979448039E-2</v>
      </c>
      <c r="I26" s="34">
        <f t="shared" si="5"/>
        <v>-4.6932499979448039E-2</v>
      </c>
      <c r="O26" s="34">
        <f t="shared" ca="1" si="3"/>
        <v>-3.6715105807514956E-2</v>
      </c>
      <c r="Q26" s="35">
        <f t="shared" si="4"/>
        <v>41873.731999999844</v>
      </c>
    </row>
    <row r="27" spans="1:17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>+(C27-C$7)/C$8</f>
        <v>16367.37277937324</v>
      </c>
      <c r="F27" s="34">
        <f t="shared" si="1"/>
        <v>16367.5</v>
      </c>
      <c r="G27" s="34">
        <f>+C27-(C$7+F27*C$8)</f>
        <v>-3.6472499821684323E-2</v>
      </c>
      <c r="H27" s="34"/>
      <c r="I27" s="34">
        <f t="shared" si="5"/>
        <v>-3.6472499821684323E-2</v>
      </c>
      <c r="J27" s="34"/>
      <c r="K27" s="34"/>
      <c r="L27" s="34"/>
      <c r="M27" s="34"/>
      <c r="N27" s="34"/>
      <c r="O27" s="34">
        <f ca="1">+C$11+C$12*$F27</f>
        <v>-3.7788819105910816E-2</v>
      </c>
      <c r="P27" s="34"/>
      <c r="Q27" s="35">
        <f>+C27-15018.5</f>
        <v>42567.525000000001</v>
      </c>
    </row>
    <row r="28" spans="1:17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>+(C28-C$7)/C$8</f>
        <v>16367.861116828371</v>
      </c>
      <c r="F28" s="34">
        <f t="shared" si="1"/>
        <v>16368</v>
      </c>
      <c r="G28" s="34">
        <f>+C28-(C$7+F28*C$8)</f>
        <v>-3.9815999822167214E-2</v>
      </c>
      <c r="H28" s="34"/>
      <c r="I28" s="34">
        <f t="shared" si="5"/>
        <v>-3.9815999822167214E-2</v>
      </c>
      <c r="J28" s="34"/>
      <c r="K28" s="34"/>
      <c r="L28" s="34"/>
      <c r="M28" s="34"/>
      <c r="N28" s="34"/>
      <c r="O28" s="34">
        <f ca="1">+C$11+C$12*$F28</f>
        <v>-3.7789040947501393E-2</v>
      </c>
      <c r="P28" s="34"/>
      <c r="Q28" s="35">
        <f>+C28-15018.5</f>
        <v>42567.665000000001</v>
      </c>
    </row>
    <row r="29" spans="1:17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ref="E29:E35" si="6">+(C29-C$7)/C$8</f>
        <v>17741.896911964621</v>
      </c>
      <c r="F29" s="34">
        <f t="shared" ref="F29:F35" si="7">ROUND(2*E29,0)/2</f>
        <v>17742</v>
      </c>
      <c r="G29" s="34">
        <f t="shared" ref="G29:G35" si="8">+C29-(C$7+F29*C$8)</f>
        <v>-2.9553999600466341E-2</v>
      </c>
      <c r="H29" s="34"/>
      <c r="I29" s="34">
        <f t="shared" ref="I29:I35" si="9">+G29</f>
        <v>-2.9553999600466341E-2</v>
      </c>
      <c r="J29" s="34"/>
      <c r="K29" s="34"/>
      <c r="L29" s="34"/>
      <c r="M29" s="34"/>
      <c r="N29" s="34"/>
      <c r="O29" s="34">
        <f t="shared" ref="O29:O35" ca="1" si="10">+C$11+C$12*$F29</f>
        <v>-3.8398661638408799E-2</v>
      </c>
      <c r="P29" s="34"/>
      <c r="Q29" s="35">
        <f t="shared" ref="Q29:Q35" si="11">+C29-15018.5</f>
        <v>42961.583200000226</v>
      </c>
    </row>
    <row r="30" spans="1:17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6"/>
        <v>17748.890950758559</v>
      </c>
      <c r="F30" s="34">
        <f t="shared" si="7"/>
        <v>17749</v>
      </c>
      <c r="G30" s="34">
        <f t="shared" si="8"/>
        <v>-3.1262999880709685E-2</v>
      </c>
      <c r="H30" s="34"/>
      <c r="I30" s="34">
        <f t="shared" si="9"/>
        <v>-3.1262999880709685E-2</v>
      </c>
      <c r="J30" s="34"/>
      <c r="K30" s="34"/>
      <c r="L30" s="34"/>
      <c r="M30" s="34"/>
      <c r="N30" s="34"/>
      <c r="O30" s="34">
        <f t="shared" ca="1" si="10"/>
        <v>-3.8401767420676886E-2</v>
      </c>
      <c r="P30" s="34"/>
      <c r="Q30" s="35">
        <f t="shared" si="11"/>
        <v>42963.588299999945</v>
      </c>
    </row>
    <row r="31" spans="1:17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6"/>
        <v>17751.883064108246</v>
      </c>
      <c r="F31" s="34">
        <f t="shared" si="7"/>
        <v>17752</v>
      </c>
      <c r="G31" s="34">
        <f t="shared" si="8"/>
        <v>-3.3523999998578802E-2</v>
      </c>
      <c r="H31" s="34"/>
      <c r="I31" s="34">
        <f t="shared" si="9"/>
        <v>-3.3523999998578802E-2</v>
      </c>
      <c r="J31" s="34"/>
      <c r="K31" s="34"/>
      <c r="L31" s="34"/>
      <c r="M31" s="34"/>
      <c r="N31" s="34"/>
      <c r="O31" s="34">
        <f t="shared" ca="1" si="10"/>
        <v>-3.8403098470220352E-2</v>
      </c>
      <c r="P31" s="34"/>
      <c r="Q31" s="35">
        <f t="shared" si="11"/>
        <v>42964.446099999826</v>
      </c>
    </row>
    <row r="32" spans="1:17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6"/>
        <v>17769.887019643011</v>
      </c>
      <c r="F32" s="34">
        <f t="shared" si="7"/>
        <v>17770</v>
      </c>
      <c r="G32" s="34">
        <f t="shared" si="8"/>
        <v>-3.2389999600127339E-2</v>
      </c>
      <c r="H32" s="34"/>
      <c r="I32" s="34">
        <f t="shared" si="9"/>
        <v>-3.2389999600127339E-2</v>
      </c>
      <c r="J32" s="34"/>
      <c r="K32" s="34"/>
      <c r="L32" s="34"/>
      <c r="M32" s="34"/>
      <c r="N32" s="34"/>
      <c r="O32" s="34">
        <f t="shared" ca="1" si="10"/>
        <v>-3.8411084767481146E-2</v>
      </c>
      <c r="P32" s="34"/>
      <c r="Q32" s="35">
        <f t="shared" si="11"/>
        <v>42969.607600000221</v>
      </c>
    </row>
    <row r="33" spans="1:17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6"/>
        <v>18934.418372650929</v>
      </c>
      <c r="F33" s="34">
        <f t="shared" si="7"/>
        <v>18934.5</v>
      </c>
      <c r="G33" s="34">
        <f t="shared" si="8"/>
        <v>-2.3401499820465688E-2</v>
      </c>
      <c r="H33" s="34"/>
      <c r="I33" s="34">
        <f t="shared" si="9"/>
        <v>-2.3401499820465688E-2</v>
      </c>
      <c r="J33" s="34"/>
      <c r="K33" s="34"/>
      <c r="L33" s="34"/>
      <c r="M33" s="34"/>
      <c r="N33" s="34"/>
      <c r="O33" s="34">
        <f t="shared" ca="1" si="10"/>
        <v>-3.8927753831936515E-2</v>
      </c>
      <c r="P33" s="34"/>
      <c r="Q33" s="35">
        <f t="shared" si="11"/>
        <v>43303.463600000003</v>
      </c>
    </row>
    <row r="34" spans="1:17" ht="12" customHeight="1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6"/>
        <v>18934.912988730481</v>
      </c>
      <c r="F34" s="34">
        <f t="shared" si="7"/>
        <v>18935</v>
      </c>
      <c r="G34" s="34">
        <f t="shared" si="8"/>
        <v>-2.4944999822764657E-2</v>
      </c>
      <c r="H34" s="34"/>
      <c r="I34" s="34">
        <f t="shared" si="9"/>
        <v>-2.4944999822764657E-2</v>
      </c>
      <c r="J34" s="34"/>
      <c r="K34" s="34"/>
      <c r="L34" s="34"/>
      <c r="M34" s="34"/>
      <c r="N34" s="34"/>
      <c r="O34" s="34">
        <f t="shared" ca="1" si="10"/>
        <v>-3.8927975673527092E-2</v>
      </c>
      <c r="P34" s="34"/>
      <c r="Q34" s="35">
        <f t="shared" si="11"/>
        <v>43303.6054</v>
      </c>
    </row>
    <row r="35" spans="1:17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6"/>
        <v>18935.414581059387</v>
      </c>
      <c r="F35" s="34">
        <f t="shared" si="7"/>
        <v>18935.5</v>
      </c>
      <c r="G35" s="34">
        <f t="shared" si="8"/>
        <v>-2.4488499824656174E-2</v>
      </c>
      <c r="H35" s="34"/>
      <c r="I35" s="34">
        <f t="shared" si="9"/>
        <v>-2.4488499824656174E-2</v>
      </c>
      <c r="J35" s="34"/>
      <c r="K35" s="34"/>
      <c r="L35" s="34"/>
      <c r="M35" s="34"/>
      <c r="N35" s="34"/>
      <c r="O35" s="34">
        <f t="shared" ca="1" si="10"/>
        <v>-3.8928197515117668E-2</v>
      </c>
      <c r="P35" s="34"/>
      <c r="Q35" s="35">
        <f t="shared" si="11"/>
        <v>43303.749199999998</v>
      </c>
    </row>
    <row r="36" spans="1:17" ht="12" customHeight="1" x14ac:dyDescent="0.2">
      <c r="A36" s="38" t="s">
        <v>52</v>
      </c>
      <c r="B36" s="39" t="s">
        <v>8</v>
      </c>
      <c r="C36" s="40">
        <v>58686.053520000074</v>
      </c>
      <c r="D36" s="38">
        <v>1.4599999999999999E-3</v>
      </c>
      <c r="E36" s="34">
        <f t="shared" ref="E36" si="12">+(C36-C$7)/C$8</f>
        <v>20204.409408170752</v>
      </c>
      <c r="F36" s="34">
        <f t="shared" ref="F36" si="13">ROUND(2*E36,0)/2</f>
        <v>20204.5</v>
      </c>
      <c r="G36" s="34">
        <f t="shared" ref="G36" si="14">+C36-(C$7+F36*C$8)</f>
        <v>-2.5971499751904048E-2</v>
      </c>
      <c r="H36" s="34"/>
      <c r="I36" s="34">
        <f t="shared" ref="I36" si="15">+G36</f>
        <v>-2.5971499751904048E-2</v>
      </c>
      <c r="J36" s="34"/>
      <c r="K36" s="34"/>
      <c r="L36" s="34"/>
      <c r="M36" s="34"/>
      <c r="N36" s="34"/>
      <c r="O36" s="34">
        <f t="shared" ref="O36" ca="1" si="16">+C$11+C$12*$F36</f>
        <v>-3.9491231472003764E-2</v>
      </c>
      <c r="P36" s="34"/>
      <c r="Q36" s="35">
        <f t="shared" ref="Q36" si="17">+C36-15018.5</f>
        <v>43667.553520000074</v>
      </c>
    </row>
    <row r="37" spans="1:17" ht="12" customHeight="1" x14ac:dyDescent="0.2">
      <c r="A37" s="41" t="s">
        <v>53</v>
      </c>
      <c r="B37" s="42" t="s">
        <v>7</v>
      </c>
      <c r="C37" s="41">
        <v>60155.147609999869</v>
      </c>
      <c r="D37" s="43">
        <v>1.6999999999999999E-3</v>
      </c>
      <c r="E37" s="34">
        <f t="shared" ref="E37:E38" si="18">+(C37-C$7)/C$8</f>
        <v>25328.792760048567</v>
      </c>
      <c r="F37" s="34">
        <f t="shared" ref="F37:F38" si="19">ROUND(2*E37,0)/2</f>
        <v>25329</v>
      </c>
      <c r="G37" s="34">
        <f t="shared" ref="G37:G38" si="20">+C37-(C$7+F37*C$8)</f>
        <v>-5.9412999959022272E-2</v>
      </c>
      <c r="H37" s="34"/>
      <c r="I37" s="34">
        <f t="shared" ref="I37:I38" si="21">+G37</f>
        <v>-5.9412999959022272E-2</v>
      </c>
      <c r="J37" s="34"/>
      <c r="K37" s="34"/>
      <c r="L37" s="34"/>
      <c r="M37" s="34"/>
      <c r="N37" s="34"/>
      <c r="O37" s="34">
        <f t="shared" ref="O37:O38" ca="1" si="22">+C$11+C$12*$F37</f>
        <v>-4.1764885933834178E-2</v>
      </c>
      <c r="P37" s="34"/>
      <c r="Q37" s="35">
        <f t="shared" ref="Q37:Q38" si="23">+C37-15018.5</f>
        <v>45136.647609999869</v>
      </c>
    </row>
    <row r="38" spans="1:17" x14ac:dyDescent="0.2">
      <c r="A38" s="41" t="s">
        <v>53</v>
      </c>
      <c r="B38" s="42" t="s">
        <v>8</v>
      </c>
      <c r="C38" s="41">
        <v>60155.290651000105</v>
      </c>
      <c r="D38" s="43">
        <v>1.6000000000000001E-3</v>
      </c>
      <c r="E38" s="34">
        <f t="shared" si="18"/>
        <v>25329.291704891675</v>
      </c>
      <c r="F38" s="34">
        <f t="shared" si="19"/>
        <v>25329.5</v>
      </c>
      <c r="G38" s="34">
        <f t="shared" si="20"/>
        <v>-5.9715499723097309E-2</v>
      </c>
      <c r="H38" s="34"/>
      <c r="I38" s="34">
        <f t="shared" si="21"/>
        <v>-5.9715499723097309E-2</v>
      </c>
      <c r="J38" s="34"/>
      <c r="K38" s="34"/>
      <c r="L38" s="34"/>
      <c r="M38" s="34"/>
      <c r="N38" s="34"/>
      <c r="O38" s="34">
        <f t="shared" ca="1" si="22"/>
        <v>-4.1765107775424755E-2</v>
      </c>
      <c r="P38" s="34"/>
      <c r="Q38" s="35">
        <f t="shared" si="23"/>
        <v>45136.790651000105</v>
      </c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J63008" r:id="rId1" display="http://vsolj.cetus-net.org/bulletin.html" xr:uid="{00000000-0004-0000-0000-000000000000}"/>
    <hyperlink ref="J63001" r:id="rId2" display="http://vsolj.cetus-net.org/bulletin.html" xr:uid="{00000000-0004-0000-0000-000001000000}"/>
    <hyperlink ref="AR498" r:id="rId3" display="http://cdsbib.u-strasbg.fr/cgi-bin/cdsbib?1990RMxAA..21..381G" xr:uid="{00000000-0004-0000-0000-000002000000}"/>
    <hyperlink ref="AR501" r:id="rId4" display="http://cdsbib.u-strasbg.fr/cgi-bin/cdsbib?1990RMxAA..21..381G" xr:uid="{00000000-0004-0000-0000-000003000000}"/>
    <hyperlink ref="AR499" r:id="rId5" display="http://cdsbib.u-strasbg.fr/cgi-bin/cdsbib?1990RMxAA..21..381G" xr:uid="{00000000-0004-0000-0000-000004000000}"/>
    <hyperlink ref="AR477" r:id="rId6" display="http://cdsbib.u-strasbg.fr/cgi-bin/cdsbib?1990RMxAA..21..381G" xr:uid="{00000000-0004-0000-0000-000005000000}"/>
    <hyperlink ref="K63008" r:id="rId7" display="http://vsolj.cetus-net.org/bulletin.html" xr:uid="{00000000-0004-0000-0000-000006000000}"/>
    <hyperlink ref="AS611" r:id="rId8" display="http://cdsbib.u-strasbg.fr/cgi-bin/cdsbib?1990RMxAA..21..381G" xr:uid="{00000000-0004-0000-0000-000007000000}"/>
    <hyperlink ref="AS64416" r:id="rId9" display="http://cdsbib.u-strasbg.fr/cgi-bin/cdsbib?1990RMxAA..21..381G" xr:uid="{00000000-0004-0000-0000-000008000000}"/>
    <hyperlink ref="AS612" r:id="rId10" display="http://cdsbib.u-strasbg.fr/cgi-bin/cdsbib?1990RMxAA..21..381G" xr:uid="{00000000-0004-0000-0000-000009000000}"/>
    <hyperlink ref="J63005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E36" sqref="E36:Q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6</v>
      </c>
    </row>
    <row r="2" spans="1:6" x14ac:dyDescent="0.2">
      <c r="A2" t="s">
        <v>32</v>
      </c>
      <c r="B2" t="s">
        <v>45</v>
      </c>
      <c r="C2" s="2"/>
      <c r="D2" s="2"/>
    </row>
    <row r="3" spans="1:6" ht="13.5" thickBot="1" x14ac:dyDescent="0.25"/>
    <row r="4" spans="1:6" ht="14.25" thickTop="1" thickBot="1" x14ac:dyDescent="0.25">
      <c r="A4" s="29" t="s">
        <v>46</v>
      </c>
      <c r="C4" s="7">
        <v>52893.711999999825</v>
      </c>
      <c r="D4" s="8">
        <v>0.28668700000000003</v>
      </c>
    </row>
    <row r="5" spans="1:6" ht="13.5" thickTop="1" x14ac:dyDescent="0.2">
      <c r="A5" s="10" t="s">
        <v>39</v>
      </c>
      <c r="B5" s="11"/>
      <c r="C5" s="12">
        <v>-9.5</v>
      </c>
      <c r="D5" s="11" t="s">
        <v>40</v>
      </c>
    </row>
    <row r="6" spans="1:6" x14ac:dyDescent="0.2">
      <c r="A6" s="4" t="s">
        <v>9</v>
      </c>
    </row>
    <row r="7" spans="1:6" x14ac:dyDescent="0.2">
      <c r="A7" t="s">
        <v>10</v>
      </c>
      <c r="C7">
        <f>+C4</f>
        <v>52893.711999999825</v>
      </c>
    </row>
    <row r="8" spans="1:6" x14ac:dyDescent="0.2">
      <c r="A8" t="s">
        <v>11</v>
      </c>
      <c r="C8">
        <f>+D4</f>
        <v>0.28668700000000003</v>
      </c>
    </row>
    <row r="9" spans="1:6" x14ac:dyDescent="0.2">
      <c r="A9" s="25" t="s">
        <v>44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28</v>
      </c>
      <c r="D10" s="3" t="s">
        <v>29</v>
      </c>
      <c r="E10" s="11"/>
    </row>
    <row r="11" spans="1:6" x14ac:dyDescent="0.2">
      <c r="A11" s="11" t="s">
        <v>23</v>
      </c>
      <c r="B11" s="11"/>
      <c r="C11" s="22">
        <f ca="1">INTERCEPT(INDIRECT($D$9):G992,INDIRECT($C$9):F992)</f>
        <v>0.11281644351956911</v>
      </c>
      <c r="D11" s="2"/>
      <c r="E11" s="11"/>
    </row>
    <row r="12" spans="1:6" x14ac:dyDescent="0.2">
      <c r="A12" s="11" t="s">
        <v>24</v>
      </c>
      <c r="B12" s="11"/>
      <c r="C12" s="22">
        <f ca="1">SLOPE(INDIRECT($D$9):G992,INDIRECT($C$9):F992)</f>
        <v>-4.4368318115746428E-7</v>
      </c>
      <c r="D12" s="2"/>
      <c r="E12" s="11"/>
    </row>
    <row r="13" spans="1:6" x14ac:dyDescent="0.2">
      <c r="A13" s="11" t="s">
        <v>27</v>
      </c>
      <c r="B13" s="11"/>
      <c r="C13" s="2" t="s">
        <v>21</v>
      </c>
    </row>
    <row r="14" spans="1:6" x14ac:dyDescent="0.2">
      <c r="A14" s="11"/>
      <c r="B14" s="11"/>
      <c r="C14" s="11"/>
    </row>
    <row r="15" spans="1:6" x14ac:dyDescent="0.2">
      <c r="A15" s="13" t="s">
        <v>25</v>
      </c>
      <c r="B15" s="11"/>
      <c r="C15" s="14">
        <f ca="1">(C7+C11)+(C8+C12)*INT(MAX(F21:F3533))</f>
        <v>60155.308601392055</v>
      </c>
      <c r="E15" s="15" t="s">
        <v>49</v>
      </c>
      <c r="F15" s="12">
        <v>1</v>
      </c>
    </row>
    <row r="16" spans="1:6" x14ac:dyDescent="0.2">
      <c r="A16" s="17" t="s">
        <v>12</v>
      </c>
      <c r="B16" s="11"/>
      <c r="C16" s="18">
        <f ca="1">+C8+C12</f>
        <v>0.28668655631681889</v>
      </c>
      <c r="E16" s="15" t="s">
        <v>41</v>
      </c>
      <c r="F16" s="16">
        <f ca="1">NOW()+15018.5+$C$5/24</f>
        <v>60179.848777662031</v>
      </c>
    </row>
    <row r="17" spans="1:17" ht="13.5" thickBot="1" x14ac:dyDescent="0.25">
      <c r="A17" s="15" t="s">
        <v>38</v>
      </c>
      <c r="B17" s="11"/>
      <c r="C17" s="11">
        <f>COUNT(C21:C2191)</f>
        <v>18</v>
      </c>
      <c r="E17" s="15" t="s">
        <v>50</v>
      </c>
      <c r="F17" s="16">
        <f ca="1">ROUND(2*(F16-$C$7)/$C$8,0)/2+F15</f>
        <v>25416</v>
      </c>
    </row>
    <row r="18" spans="1:17" ht="14.25" thickTop="1" thickBot="1" x14ac:dyDescent="0.25">
      <c r="A18" s="17" t="s">
        <v>13</v>
      </c>
      <c r="B18" s="11"/>
      <c r="C18" s="20">
        <f ca="1">+C15</f>
        <v>60155.308601392055</v>
      </c>
      <c r="D18" s="21">
        <f ca="1">+C16</f>
        <v>0.28668655631681889</v>
      </c>
      <c r="E18" s="15" t="s">
        <v>42</v>
      </c>
      <c r="F18" s="24">
        <f ca="1">ROUND(2*(F16-$C$15)/$C$16,0)/2+F15</f>
        <v>86.5</v>
      </c>
    </row>
    <row r="19" spans="1:17" ht="13.5" thickTop="1" x14ac:dyDescent="0.2">
      <c r="E19" s="15" t="s">
        <v>43</v>
      </c>
      <c r="F19" s="19">
        <f ca="1">+$C$15+$C$16*F18-15018.5-$C$5/24</f>
        <v>45162.002821846792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4</v>
      </c>
      <c r="I20" s="6" t="s">
        <v>51</v>
      </c>
      <c r="J20" s="6" t="s">
        <v>2</v>
      </c>
      <c r="K20" s="6" t="s">
        <v>3</v>
      </c>
      <c r="L20" s="6" t="s">
        <v>34</v>
      </c>
      <c r="M20" s="6" t="s">
        <v>35</v>
      </c>
      <c r="N20" s="6" t="s">
        <v>36</v>
      </c>
      <c r="O20" s="6" t="s">
        <v>31</v>
      </c>
      <c r="P20" s="5" t="s">
        <v>30</v>
      </c>
      <c r="Q20" s="3" t="s">
        <v>22</v>
      </c>
    </row>
    <row r="21" spans="1:17" x14ac:dyDescent="0.2">
      <c r="A21" s="28" t="s">
        <v>47</v>
      </c>
      <c r="C21" s="9">
        <v>52893.711999999825</v>
      </c>
      <c r="D21" s="9" t="s">
        <v>21</v>
      </c>
      <c r="E21">
        <f t="shared" ref="E21:E35" si="0">+(C21-C$7)/C$8</f>
        <v>0</v>
      </c>
      <c r="F21">
        <f>ROUND(2*E21,0)/2</f>
        <v>0</v>
      </c>
      <c r="G21">
        <f t="shared" ref="G21:G35" si="1">+C21-(C$7+F21*C$8)</f>
        <v>0</v>
      </c>
      <c r="I21">
        <f>+G21</f>
        <v>0</v>
      </c>
      <c r="O21">
        <f t="shared" ref="O21:O35" ca="1" si="2">+C$11+C$12*$F21</f>
        <v>0.11281644351956911</v>
      </c>
      <c r="Q21" s="1">
        <f t="shared" ref="Q21:Q35" si="3">+C21-15018.5</f>
        <v>37875.211999999825</v>
      </c>
    </row>
    <row r="22" spans="1:17" s="34" customFormat="1" x14ac:dyDescent="0.2">
      <c r="A22" s="32" t="s">
        <v>48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ref="F22:F35" si="4">ROUND(2*E22,0)/2-0.5</f>
        <v>13918</v>
      </c>
      <c r="G22" s="34">
        <f t="shared" si="1"/>
        <v>9.7334000398404896E-2</v>
      </c>
      <c r="J22" s="34">
        <f t="shared" ref="J22:J28" si="5">+G22</f>
        <v>9.7334000398404896E-2</v>
      </c>
      <c r="O22" s="34">
        <f t="shared" ca="1" si="2"/>
        <v>0.10664126100421953</v>
      </c>
      <c r="Q22" s="35">
        <f t="shared" si="3"/>
        <v>41865.419000000227</v>
      </c>
    </row>
    <row r="23" spans="1:17" s="34" customFormat="1" x14ac:dyDescent="0.2">
      <c r="A23" s="32" t="s">
        <v>48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4"/>
        <v>13918.5</v>
      </c>
      <c r="G23" s="34">
        <f t="shared" si="1"/>
        <v>9.6990500096580945E-2</v>
      </c>
      <c r="J23" s="34">
        <f t="shared" si="5"/>
        <v>9.6990500096580945E-2</v>
      </c>
      <c r="O23" s="34">
        <f t="shared" ca="1" si="2"/>
        <v>0.10664103916262895</v>
      </c>
      <c r="Q23" s="35">
        <f t="shared" si="3"/>
        <v>41865.561999999918</v>
      </c>
    </row>
    <row r="24" spans="1:17" s="34" customFormat="1" x14ac:dyDescent="0.2">
      <c r="A24" s="32" t="s">
        <v>48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4"/>
        <v>13919</v>
      </c>
      <c r="G24" s="34">
        <f t="shared" si="1"/>
        <v>9.6647000245866366E-2</v>
      </c>
      <c r="J24" s="34">
        <f t="shared" si="5"/>
        <v>9.6647000245866366E-2</v>
      </c>
      <c r="O24" s="34">
        <f t="shared" ca="1" si="2"/>
        <v>0.10664081732103836</v>
      </c>
      <c r="Q24" s="35">
        <f t="shared" si="3"/>
        <v>41865.705000000075</v>
      </c>
    </row>
    <row r="25" spans="1:17" s="34" customFormat="1" x14ac:dyDescent="0.2">
      <c r="A25" s="32" t="s">
        <v>48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4"/>
        <v>13946.5</v>
      </c>
      <c r="G25" s="34">
        <f t="shared" si="1"/>
        <v>9.775450002780417E-2</v>
      </c>
      <c r="J25" s="34">
        <f t="shared" si="5"/>
        <v>9.775450002780417E-2</v>
      </c>
      <c r="O25" s="34">
        <f t="shared" ca="1" si="2"/>
        <v>0.10662861603355654</v>
      </c>
      <c r="Q25" s="35">
        <f t="shared" si="3"/>
        <v>41873.589999999851</v>
      </c>
    </row>
    <row r="26" spans="1:17" s="34" customFormat="1" x14ac:dyDescent="0.2">
      <c r="A26" s="32" t="s">
        <v>48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4"/>
        <v>13947</v>
      </c>
      <c r="G26" s="34">
        <f t="shared" si="1"/>
        <v>9.6411000020452775E-2</v>
      </c>
      <c r="J26" s="34">
        <f t="shared" si="5"/>
        <v>9.6411000020452775E-2</v>
      </c>
      <c r="O26" s="34">
        <f t="shared" ca="1" si="2"/>
        <v>0.10662839419196596</v>
      </c>
      <c r="Q26" s="35">
        <f t="shared" si="3"/>
        <v>41873.731999999844</v>
      </c>
    </row>
    <row r="27" spans="1:17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 t="shared" si="0"/>
        <v>16367.37277937324</v>
      </c>
      <c r="F27" s="34">
        <f t="shared" si="4"/>
        <v>16367</v>
      </c>
      <c r="G27" s="34">
        <f t="shared" si="1"/>
        <v>0.10687100017821649</v>
      </c>
      <c r="H27" s="34"/>
      <c r="J27" s="34">
        <f t="shared" si="5"/>
        <v>0.10687100017821649</v>
      </c>
      <c r="L27" s="34"/>
      <c r="M27" s="34"/>
      <c r="N27" s="34"/>
      <c r="O27" s="34">
        <f t="shared" ca="1" si="2"/>
        <v>0.1055546808935649</v>
      </c>
      <c r="P27" s="34"/>
      <c r="Q27" s="35">
        <f t="shared" si="3"/>
        <v>42567.525000000001</v>
      </c>
    </row>
    <row r="28" spans="1:17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 t="shared" si="0"/>
        <v>16367.861116828371</v>
      </c>
      <c r="F28" s="34">
        <f t="shared" si="4"/>
        <v>16367.5</v>
      </c>
      <c r="G28" s="34">
        <f t="shared" si="1"/>
        <v>0.1035275001777336</v>
      </c>
      <c r="H28" s="34"/>
      <c r="J28" s="34">
        <f t="shared" si="5"/>
        <v>0.1035275001777336</v>
      </c>
      <c r="L28" s="34"/>
      <c r="M28" s="34"/>
      <c r="N28" s="34"/>
      <c r="O28" s="34">
        <f t="shared" ca="1" si="2"/>
        <v>0.10555445905197432</v>
      </c>
      <c r="P28" s="34"/>
      <c r="Q28" s="35">
        <f t="shared" si="3"/>
        <v>42567.665000000001</v>
      </c>
    </row>
    <row r="29" spans="1:17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si="0"/>
        <v>17741.896911964621</v>
      </c>
      <c r="F29" s="34">
        <f t="shared" si="4"/>
        <v>17741.5</v>
      </c>
      <c r="G29" s="34">
        <f t="shared" si="1"/>
        <v>0.11378950039943447</v>
      </c>
      <c r="H29" s="34"/>
      <c r="J29" s="34"/>
      <c r="K29" s="34">
        <f t="shared" ref="K29:K35" si="6">+G29</f>
        <v>0.11378950039943447</v>
      </c>
      <c r="L29" s="34"/>
      <c r="M29" s="34"/>
      <c r="N29" s="34"/>
      <c r="O29" s="34">
        <f t="shared" ca="1" si="2"/>
        <v>0.10494483836106396</v>
      </c>
      <c r="P29" s="34"/>
      <c r="Q29" s="35">
        <f t="shared" si="3"/>
        <v>42961.583200000226</v>
      </c>
    </row>
    <row r="30" spans="1:17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0"/>
        <v>17748.890950758559</v>
      </c>
      <c r="F30" s="34">
        <f t="shared" si="4"/>
        <v>17748.5</v>
      </c>
      <c r="G30" s="34">
        <f t="shared" si="1"/>
        <v>0.11208050011919113</v>
      </c>
      <c r="H30" s="34"/>
      <c r="J30" s="34"/>
      <c r="K30" s="34">
        <f t="shared" si="6"/>
        <v>0.11208050011919113</v>
      </c>
      <c r="L30" s="34"/>
      <c r="M30" s="34"/>
      <c r="N30" s="34"/>
      <c r="O30" s="34">
        <f t="shared" ca="1" si="2"/>
        <v>0.10494173257879585</v>
      </c>
      <c r="P30" s="34"/>
      <c r="Q30" s="35">
        <f t="shared" si="3"/>
        <v>42963.588299999945</v>
      </c>
    </row>
    <row r="31" spans="1:17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0"/>
        <v>17751.883064108246</v>
      </c>
      <c r="F31" s="34">
        <f t="shared" si="4"/>
        <v>17751.5</v>
      </c>
      <c r="G31" s="34">
        <f t="shared" si="1"/>
        <v>0.10981950000132201</v>
      </c>
      <c r="H31" s="34"/>
      <c r="J31" s="34"/>
      <c r="K31" s="34">
        <f t="shared" si="6"/>
        <v>0.10981950000132201</v>
      </c>
      <c r="L31" s="34"/>
      <c r="M31" s="34"/>
      <c r="N31" s="34"/>
      <c r="O31" s="34">
        <f t="shared" ca="1" si="2"/>
        <v>0.10494040152925238</v>
      </c>
      <c r="P31" s="34"/>
      <c r="Q31" s="35">
        <f t="shared" si="3"/>
        <v>42964.446099999826</v>
      </c>
    </row>
    <row r="32" spans="1:17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0"/>
        <v>17769.887019643011</v>
      </c>
      <c r="F32" s="34">
        <f t="shared" si="4"/>
        <v>17769.5</v>
      </c>
      <c r="G32" s="34">
        <f t="shared" si="1"/>
        <v>0.11095350039249752</v>
      </c>
      <c r="H32" s="34"/>
      <c r="J32" s="34"/>
      <c r="K32" s="34">
        <f t="shared" si="6"/>
        <v>0.11095350039249752</v>
      </c>
      <c r="L32" s="34"/>
      <c r="M32" s="34"/>
      <c r="N32" s="34"/>
      <c r="O32" s="34">
        <f t="shared" ca="1" si="2"/>
        <v>0.10493241523199155</v>
      </c>
      <c r="P32" s="34"/>
      <c r="Q32" s="35">
        <f t="shared" si="3"/>
        <v>42969.607600000221</v>
      </c>
    </row>
    <row r="33" spans="1:17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0"/>
        <v>18934.418372650929</v>
      </c>
      <c r="F33" s="34">
        <f t="shared" si="4"/>
        <v>18934</v>
      </c>
      <c r="G33" s="34">
        <f t="shared" si="1"/>
        <v>0.11994200017943513</v>
      </c>
      <c r="H33" s="34"/>
      <c r="K33" s="34">
        <f t="shared" si="6"/>
        <v>0.11994200017943513</v>
      </c>
      <c r="L33" s="34"/>
      <c r="M33" s="34"/>
      <c r="N33" s="34"/>
      <c r="O33" s="34">
        <f t="shared" ca="1" si="2"/>
        <v>0.10441574616753369</v>
      </c>
      <c r="P33" s="34"/>
      <c r="Q33" s="35">
        <f t="shared" si="3"/>
        <v>43303.463600000003</v>
      </c>
    </row>
    <row r="34" spans="1:17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0"/>
        <v>18934.912988730481</v>
      </c>
      <c r="F34" s="34">
        <f t="shared" si="4"/>
        <v>18934.5</v>
      </c>
      <c r="G34" s="34">
        <f t="shared" si="1"/>
        <v>0.11839850017713616</v>
      </c>
      <c r="H34" s="34"/>
      <c r="K34" s="34">
        <f t="shared" si="6"/>
        <v>0.11839850017713616</v>
      </c>
      <c r="L34" s="34"/>
      <c r="M34" s="34"/>
      <c r="N34" s="34"/>
      <c r="O34" s="34">
        <f t="shared" ca="1" si="2"/>
        <v>0.1044155243259431</v>
      </c>
      <c r="P34" s="34"/>
      <c r="Q34" s="35">
        <f t="shared" si="3"/>
        <v>43303.6054</v>
      </c>
    </row>
    <row r="35" spans="1:17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0"/>
        <v>18935.414581059387</v>
      </c>
      <c r="F35" s="34">
        <f t="shared" si="4"/>
        <v>18935</v>
      </c>
      <c r="G35" s="34">
        <f t="shared" si="1"/>
        <v>0.11885500017524464</v>
      </c>
      <c r="H35" s="34"/>
      <c r="K35" s="34">
        <f t="shared" si="6"/>
        <v>0.11885500017524464</v>
      </c>
      <c r="L35" s="34"/>
      <c r="M35" s="34"/>
      <c r="N35" s="34"/>
      <c r="O35" s="34">
        <f t="shared" ca="1" si="2"/>
        <v>0.10441530248435253</v>
      </c>
      <c r="P35" s="34"/>
      <c r="Q35" s="35">
        <f t="shared" si="3"/>
        <v>43303.749199999998</v>
      </c>
    </row>
    <row r="36" spans="1:17" ht="12" customHeight="1" x14ac:dyDescent="0.2">
      <c r="A36" s="38" t="s">
        <v>52</v>
      </c>
      <c r="B36" s="39" t="s">
        <v>8</v>
      </c>
      <c r="C36" s="40">
        <v>58686.053520000074</v>
      </c>
      <c r="D36" s="38">
        <v>1.4599999999999999E-3</v>
      </c>
      <c r="E36" s="34">
        <f t="shared" ref="E36" si="7">+(C36-C$7)/C$8</f>
        <v>20204.409408170752</v>
      </c>
      <c r="F36" s="34">
        <f t="shared" ref="F36" si="8">ROUND(2*E36,0)/2-0.5</f>
        <v>20204</v>
      </c>
      <c r="G36" s="34">
        <f t="shared" ref="G36" si="9">+C36-(C$7+F36*C$8)</f>
        <v>0.11737200024799677</v>
      </c>
      <c r="H36" s="34"/>
      <c r="K36" s="34">
        <f t="shared" ref="K36" si="10">+G36</f>
        <v>0.11737200024799677</v>
      </c>
      <c r="L36" s="34"/>
      <c r="M36" s="34"/>
      <c r="N36" s="34"/>
      <c r="O36" s="34">
        <f t="shared" ref="O36" ca="1" si="11">+C$11+C$12*$F36</f>
        <v>0.10385226852746371</v>
      </c>
      <c r="P36" s="34"/>
      <c r="Q36" s="35">
        <f t="shared" ref="Q36" si="12">+C36-15018.5</f>
        <v>43667.553520000074</v>
      </c>
    </row>
    <row r="37" spans="1:17" ht="12" customHeight="1" x14ac:dyDescent="0.2">
      <c r="A37" s="41" t="s">
        <v>53</v>
      </c>
      <c r="B37" s="42" t="s">
        <v>7</v>
      </c>
      <c r="C37" s="41">
        <v>60155.147609999869</v>
      </c>
      <c r="D37" s="43">
        <v>1.6999999999999999E-3</v>
      </c>
      <c r="E37" s="34">
        <f t="shared" ref="E37:E38" si="13">+(C37-C$7)/C$8</f>
        <v>25328.792760048567</v>
      </c>
      <c r="F37" s="34">
        <f t="shared" ref="F37:F38" si="14">ROUND(2*E37,0)/2-0.5</f>
        <v>25328.5</v>
      </c>
      <c r="G37" s="34">
        <f t="shared" ref="G37:G38" si="15">+C37-(C$7+F37*C$8)</f>
        <v>8.3930500040878542E-2</v>
      </c>
      <c r="H37" s="34"/>
      <c r="K37" s="34">
        <f t="shared" ref="K37:K38" si="16">+G37</f>
        <v>8.3930500040878542E-2</v>
      </c>
      <c r="L37" s="34"/>
      <c r="M37" s="34"/>
      <c r="N37" s="34"/>
      <c r="O37" s="34">
        <f t="shared" ref="O37:O38" ca="1" si="17">+C$11+C$12*$F37</f>
        <v>0.10157861406562228</v>
      </c>
      <c r="P37" s="34"/>
      <c r="Q37" s="35">
        <f t="shared" ref="Q37:Q38" si="18">+C37-15018.5</f>
        <v>45136.647609999869</v>
      </c>
    </row>
    <row r="38" spans="1:17" x14ac:dyDescent="0.2">
      <c r="A38" s="41" t="s">
        <v>53</v>
      </c>
      <c r="B38" s="42" t="s">
        <v>8</v>
      </c>
      <c r="C38" s="41">
        <v>60155.290651000105</v>
      </c>
      <c r="D38" s="43">
        <v>1.6000000000000001E-3</v>
      </c>
      <c r="E38" s="34">
        <f t="shared" si="13"/>
        <v>25329.291704891675</v>
      </c>
      <c r="F38" s="34">
        <f t="shared" si="14"/>
        <v>25329</v>
      </c>
      <c r="G38" s="34">
        <f t="shared" si="15"/>
        <v>8.3628000276803505E-2</v>
      </c>
      <c r="H38" s="34"/>
      <c r="K38" s="34">
        <f t="shared" si="16"/>
        <v>8.3628000276803505E-2</v>
      </c>
      <c r="L38" s="34"/>
      <c r="M38" s="34"/>
      <c r="N38" s="34"/>
      <c r="O38" s="34">
        <f t="shared" ca="1" si="17"/>
        <v>0.1015783922240317</v>
      </c>
      <c r="P38" s="34"/>
      <c r="Q38" s="35">
        <f t="shared" si="18"/>
        <v>45136.790651000105</v>
      </c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J63008" r:id="rId1" display="http://vsolj.cetus-net.org/bulletin.html" xr:uid="{00000000-0004-0000-0100-000000000000}"/>
    <hyperlink ref="J63001" r:id="rId2" display="http://vsolj.cetus-net.org/bulletin.html" xr:uid="{00000000-0004-0000-0100-000001000000}"/>
    <hyperlink ref="AR498" r:id="rId3" display="http://cdsbib.u-strasbg.fr/cgi-bin/cdsbib?1990RMxAA..21..381G" xr:uid="{00000000-0004-0000-0100-000002000000}"/>
    <hyperlink ref="AR501" r:id="rId4" display="http://cdsbib.u-strasbg.fr/cgi-bin/cdsbib?1990RMxAA..21..381G" xr:uid="{00000000-0004-0000-0100-000003000000}"/>
    <hyperlink ref="AR499" r:id="rId5" display="http://cdsbib.u-strasbg.fr/cgi-bin/cdsbib?1990RMxAA..21..381G" xr:uid="{00000000-0004-0000-0100-000004000000}"/>
    <hyperlink ref="AR477" r:id="rId6" display="http://cdsbib.u-strasbg.fr/cgi-bin/cdsbib?1990RMxAA..21..381G" xr:uid="{00000000-0004-0000-0100-000005000000}"/>
    <hyperlink ref="K63008" r:id="rId7" display="http://vsolj.cetus-net.org/bulletin.html" xr:uid="{00000000-0004-0000-0100-000006000000}"/>
    <hyperlink ref="AS611" r:id="rId8" display="http://cdsbib.u-strasbg.fr/cgi-bin/cdsbib?1990RMxAA..21..381G" xr:uid="{00000000-0004-0000-0100-000007000000}"/>
    <hyperlink ref="AS64416" r:id="rId9" display="http://cdsbib.u-strasbg.fr/cgi-bin/cdsbib?1990RMxAA..21..381G" xr:uid="{00000000-0004-0000-0100-000008000000}"/>
    <hyperlink ref="AS612" r:id="rId10" display="http://cdsbib.u-strasbg.fr/cgi-bin/cdsbib?1990RMxAA..21..381G" xr:uid="{00000000-0004-0000-0100-000009000000}"/>
    <hyperlink ref="J63005" r:id="rId11" display="https://www.aavso.org/ejaavso" xr:uid="{00000000-0004-0000-0100-00000A000000}"/>
    <hyperlink ref="H63716" r:id="rId12" display="http://vsolj.cetus-net.org/bulletin.html" xr:uid="{00000000-0004-0000-0100-00000B000000}"/>
    <hyperlink ref="H63709" r:id="rId13" display="https://www.aavso.org/ejaavso" xr:uid="{00000000-0004-0000-0100-00000C000000}"/>
    <hyperlink ref="I63716" r:id="rId14" display="http://vsolj.cetus-net.org/bulletin.html" xr:uid="{00000000-0004-0000-0100-00000D000000}"/>
    <hyperlink ref="AQ57367" r:id="rId15" display="http://cdsbib.u-strasbg.fr/cgi-bin/cdsbib?1990RMxAA..21..381G" xr:uid="{00000000-0004-0000-0100-00000E000000}"/>
    <hyperlink ref="H63713" r:id="rId16" display="https://www.aavso.org/ejaavso" xr:uid="{00000000-0004-0000-0100-00000F000000}"/>
    <hyperlink ref="AP4731" r:id="rId17" display="http://cdsbib.u-strasbg.fr/cgi-bin/cdsbib?1990RMxAA..21..381G" xr:uid="{00000000-0004-0000-0100-000010000000}"/>
    <hyperlink ref="AP4734" r:id="rId18" display="http://cdsbib.u-strasbg.fr/cgi-bin/cdsbib?1990RMxAA..21..381G" xr:uid="{00000000-0004-0000-0100-000011000000}"/>
    <hyperlink ref="AP4732" r:id="rId19" display="http://cdsbib.u-strasbg.fr/cgi-bin/cdsbib?1990RMxAA..21..381G" xr:uid="{00000000-0004-0000-0100-000012000000}"/>
    <hyperlink ref="AP4716" r:id="rId20" display="http://cdsbib.u-strasbg.fr/cgi-bin/cdsbib?1990RMxAA..21..381G" xr:uid="{00000000-0004-0000-0100-000013000000}"/>
    <hyperlink ref="AQ4945" r:id="rId21" display="http://cdsbib.u-strasbg.fr/cgi-bin/cdsbib?1990RMxAA..21..381G" xr:uid="{00000000-0004-0000-0100-000014000000}"/>
    <hyperlink ref="AQ4949" r:id="rId22" display="http://cdsbib.u-strasbg.fr/cgi-bin/cdsbib?1990RMxAA..21..381G" xr:uid="{00000000-0004-0000-0100-000015000000}"/>
    <hyperlink ref="AQ64629" r:id="rId23" display="http://cdsbib.u-strasbg.fr/cgi-bin/cdsbib?1990RMxAA..21..381G" xr:uid="{00000000-0004-0000-0100-000016000000}"/>
    <hyperlink ref="I1837" r:id="rId24" display="http://vsolj.cetus-net.org/bulletin.html" xr:uid="{00000000-0004-0000-0100-000017000000}"/>
    <hyperlink ref="H1837" r:id="rId25" display="http://vsolj.cetus-net.org/bulletin.html" xr:uid="{00000000-0004-0000-0100-000018000000}"/>
    <hyperlink ref="AQ65290" r:id="rId26" display="http://cdsbib.u-strasbg.fr/cgi-bin/cdsbib?1990RMxAA..21..381G" xr:uid="{00000000-0004-0000-0100-000019000000}"/>
    <hyperlink ref="AQ65289" r:id="rId27" display="http://cdsbib.u-strasbg.fr/cgi-bin/cdsbib?1990RMxAA..21..381G" xr:uid="{00000000-0004-0000-0100-00001A000000}"/>
    <hyperlink ref="AP3007" r:id="rId28" display="http://cdsbib.u-strasbg.fr/cgi-bin/cdsbib?1990RMxAA..21..381G" xr:uid="{00000000-0004-0000-0100-00001B000000}"/>
    <hyperlink ref="AP3025" r:id="rId29" display="http://cdsbib.u-strasbg.fr/cgi-bin/cdsbib?1990RMxAA..21..381G" xr:uid="{00000000-0004-0000-0100-00001C000000}"/>
    <hyperlink ref="AP3026" r:id="rId30" display="http://cdsbib.u-strasbg.fr/cgi-bin/cdsbib?1990RMxAA..21..381G" xr:uid="{00000000-0004-0000-0100-00001D000000}"/>
    <hyperlink ref="AP3022" r:id="rId31" display="http://cdsbib.u-strasbg.fr/cgi-bin/cdsbib?1990RMxAA..21..381G" xr:uid="{00000000-0004-0000-01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2023-08-23T08:22:14Z</dcterms:modified>
</cp:coreProperties>
</file>