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420061-B841-40E4-91A9-469C2E1374C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0" i="1" l="1"/>
  <c r="F80" i="1" s="1"/>
  <c r="G80" i="1" s="1"/>
  <c r="K80" i="1" s="1"/>
  <c r="Q80" i="1"/>
  <c r="Q77" i="1"/>
  <c r="Q78" i="1"/>
  <c r="Q79" i="1"/>
  <c r="Q76" i="1"/>
  <c r="D9" i="1"/>
  <c r="C9" i="1"/>
  <c r="Q7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71" i="1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60" i="2"/>
  <c r="C60" i="2"/>
  <c r="G11" i="2"/>
  <c r="C11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62" i="2"/>
  <c r="B62" i="2"/>
  <c r="D62" i="2"/>
  <c r="A62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60" i="2"/>
  <c r="B60" i="2"/>
  <c r="D60" i="2"/>
  <c r="A60" i="2"/>
  <c r="H11" i="2"/>
  <c r="B11" i="2"/>
  <c r="D11" i="2"/>
  <c r="A11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74" i="1"/>
  <c r="Q72" i="1"/>
  <c r="Q66" i="1"/>
  <c r="Q68" i="1"/>
  <c r="Q70" i="1"/>
  <c r="Q67" i="1"/>
  <c r="Q69" i="1"/>
  <c r="Q73" i="1"/>
  <c r="Q64" i="1"/>
  <c r="Q65" i="1"/>
  <c r="F17" i="1"/>
  <c r="C17" i="1"/>
  <c r="Q61" i="1"/>
  <c r="C7" i="1"/>
  <c r="E77" i="1"/>
  <c r="F77" i="1"/>
  <c r="C8" i="1"/>
  <c r="Q22" i="1"/>
  <c r="E24" i="2"/>
  <c r="E13" i="2"/>
  <c r="E76" i="1"/>
  <c r="F76" i="1"/>
  <c r="G76" i="1"/>
  <c r="K76" i="1"/>
  <c r="E73" i="1"/>
  <c r="F73" i="1"/>
  <c r="G73" i="1"/>
  <c r="K73" i="1"/>
  <c r="E23" i="1"/>
  <c r="E25" i="1"/>
  <c r="F25" i="1"/>
  <c r="G25" i="1"/>
  <c r="H25" i="1"/>
  <c r="E27" i="1"/>
  <c r="E29" i="1"/>
  <c r="F29" i="1"/>
  <c r="G29" i="1"/>
  <c r="H29" i="1"/>
  <c r="E31" i="1"/>
  <c r="F31" i="1"/>
  <c r="G31" i="1"/>
  <c r="H31" i="1"/>
  <c r="E33" i="1"/>
  <c r="F33" i="1"/>
  <c r="G33" i="1"/>
  <c r="H33" i="1"/>
  <c r="E35" i="1"/>
  <c r="E37" i="1"/>
  <c r="F37" i="1"/>
  <c r="G37" i="1"/>
  <c r="H37" i="1"/>
  <c r="E39" i="1"/>
  <c r="E41" i="1"/>
  <c r="F41" i="1"/>
  <c r="G41" i="1"/>
  <c r="H41" i="1"/>
  <c r="E43" i="1"/>
  <c r="F43" i="1"/>
  <c r="G43" i="1"/>
  <c r="H43" i="1"/>
  <c r="E56" i="1"/>
  <c r="F56" i="1"/>
  <c r="G56" i="1"/>
  <c r="I56" i="1"/>
  <c r="E64" i="1"/>
  <c r="F64" i="1"/>
  <c r="G64" i="1"/>
  <c r="K64" i="1"/>
  <c r="E72" i="1"/>
  <c r="F72" i="1"/>
  <c r="G72" i="1"/>
  <c r="K72" i="1"/>
  <c r="E46" i="1"/>
  <c r="F46" i="1"/>
  <c r="G46" i="1"/>
  <c r="I46" i="1"/>
  <c r="E54" i="1"/>
  <c r="F54" i="1"/>
  <c r="G54" i="1"/>
  <c r="I54" i="1"/>
  <c r="E59" i="1"/>
  <c r="E67" i="1"/>
  <c r="E49" i="1"/>
  <c r="F49" i="1"/>
  <c r="G49" i="1"/>
  <c r="I49" i="1"/>
  <c r="E62" i="1"/>
  <c r="F62" i="1"/>
  <c r="G62" i="1"/>
  <c r="K62" i="1"/>
  <c r="E70" i="1"/>
  <c r="E18" i="2"/>
  <c r="F70" i="1"/>
  <c r="G70" i="1"/>
  <c r="K70" i="1"/>
  <c r="E52" i="1"/>
  <c r="F52" i="1"/>
  <c r="G52" i="1"/>
  <c r="I52" i="1"/>
  <c r="E57" i="1"/>
  <c r="F57" i="1"/>
  <c r="G57" i="1"/>
  <c r="I57" i="1"/>
  <c r="E65" i="1"/>
  <c r="F65" i="1"/>
  <c r="G65" i="1"/>
  <c r="J65" i="1"/>
  <c r="E47" i="1"/>
  <c r="E55" i="1"/>
  <c r="E74" i="1"/>
  <c r="F74" i="1"/>
  <c r="G74" i="1"/>
  <c r="K74" i="1"/>
  <c r="E22" i="1"/>
  <c r="F22" i="1"/>
  <c r="G22" i="1"/>
  <c r="H22" i="1"/>
  <c r="E24" i="1"/>
  <c r="F24" i="1"/>
  <c r="G24" i="1"/>
  <c r="H24" i="1"/>
  <c r="E26" i="1"/>
  <c r="E25" i="2"/>
  <c r="E28" i="1"/>
  <c r="F28" i="1"/>
  <c r="G28" i="1"/>
  <c r="H28" i="1"/>
  <c r="E30" i="1"/>
  <c r="E32" i="1"/>
  <c r="F32" i="1"/>
  <c r="G32" i="1"/>
  <c r="H32" i="1"/>
  <c r="E34" i="1"/>
  <c r="F34" i="1"/>
  <c r="G34" i="1"/>
  <c r="H34" i="1"/>
  <c r="E36" i="1"/>
  <c r="F36" i="1"/>
  <c r="G36" i="1"/>
  <c r="H36" i="1"/>
  <c r="E38" i="1"/>
  <c r="F38" i="1"/>
  <c r="G38" i="1"/>
  <c r="H38" i="1"/>
  <c r="E40" i="1"/>
  <c r="F40" i="1"/>
  <c r="G40" i="1"/>
  <c r="H40" i="1"/>
  <c r="E42" i="1"/>
  <c r="F42" i="1"/>
  <c r="G42" i="1"/>
  <c r="H42" i="1"/>
  <c r="E44" i="1"/>
  <c r="F44" i="1"/>
  <c r="G44" i="1"/>
  <c r="H44" i="1"/>
  <c r="E60" i="1"/>
  <c r="F60" i="1"/>
  <c r="G60" i="1"/>
  <c r="I60" i="1"/>
  <c r="E68" i="1"/>
  <c r="F68" i="1"/>
  <c r="G68" i="1"/>
  <c r="K68" i="1"/>
  <c r="E50" i="1"/>
  <c r="F50" i="1"/>
  <c r="G50" i="1"/>
  <c r="I50" i="1"/>
  <c r="E63" i="1"/>
  <c r="F63" i="1"/>
  <c r="G63" i="1"/>
  <c r="K63" i="1"/>
  <c r="E71" i="1"/>
  <c r="F71" i="1"/>
  <c r="G71" i="1"/>
  <c r="K71" i="1"/>
  <c r="E45" i="1"/>
  <c r="F45" i="1"/>
  <c r="G45" i="1"/>
  <c r="I45" i="1"/>
  <c r="E53" i="1"/>
  <c r="F53" i="1"/>
  <c r="G53" i="1"/>
  <c r="I53" i="1"/>
  <c r="E48" i="1"/>
  <c r="F48" i="1"/>
  <c r="G48" i="1"/>
  <c r="I48" i="1"/>
  <c r="E58" i="1"/>
  <c r="F58" i="1"/>
  <c r="G58" i="1"/>
  <c r="I58" i="1"/>
  <c r="E66" i="1"/>
  <c r="F66" i="1"/>
  <c r="G66" i="1"/>
  <c r="K66" i="1"/>
  <c r="E21" i="1"/>
  <c r="E41" i="2"/>
  <c r="E48" i="2"/>
  <c r="E36" i="2"/>
  <c r="E51" i="2"/>
  <c r="E56" i="2"/>
  <c r="E60" i="2"/>
  <c r="E20" i="2"/>
  <c r="E69" i="1"/>
  <c r="F69" i="1"/>
  <c r="G69" i="1"/>
  <c r="K69" i="1"/>
  <c r="E23" i="2"/>
  <c r="E32" i="2"/>
  <c r="E57" i="2"/>
  <c r="E33" i="2"/>
  <c r="E52" i="2"/>
  <c r="E12" i="2"/>
  <c r="E51" i="1"/>
  <c r="F51" i="1"/>
  <c r="G51" i="1"/>
  <c r="I51" i="1"/>
  <c r="E30" i="2"/>
  <c r="E42" i="2"/>
  <c r="F27" i="1"/>
  <c r="G27" i="1"/>
  <c r="H27" i="1"/>
  <c r="E26" i="2"/>
  <c r="E53" i="2"/>
  <c r="E62" i="2"/>
  <c r="F30" i="1"/>
  <c r="G30" i="1"/>
  <c r="H30" i="1"/>
  <c r="E29" i="2"/>
  <c r="E19" i="2"/>
  <c r="E14" i="2"/>
  <c r="E46" i="2"/>
  <c r="F47" i="1"/>
  <c r="G47" i="1"/>
  <c r="I47" i="1"/>
  <c r="E47" i="2"/>
  <c r="F39" i="1"/>
  <c r="G39" i="1"/>
  <c r="H39" i="1"/>
  <c r="E38" i="2"/>
  <c r="F23" i="1"/>
  <c r="G23" i="1"/>
  <c r="H23" i="1"/>
  <c r="E22" i="2"/>
  <c r="E55" i="2"/>
  <c r="E59" i="2"/>
  <c r="E45" i="2"/>
  <c r="E44" i="2"/>
  <c r="E28" i="2"/>
  <c r="E21" i="2"/>
  <c r="F21" i="1"/>
  <c r="G21" i="1"/>
  <c r="H21" i="1"/>
  <c r="E54" i="2"/>
  <c r="F55" i="1"/>
  <c r="G55" i="1"/>
  <c r="I55" i="1"/>
  <c r="F67" i="1"/>
  <c r="G67" i="1"/>
  <c r="K67" i="1"/>
  <c r="E15" i="2"/>
  <c r="F35" i="1"/>
  <c r="G35" i="1"/>
  <c r="H35" i="1"/>
  <c r="E34" i="2"/>
  <c r="E49" i="2"/>
  <c r="F59" i="1"/>
  <c r="G59" i="1"/>
  <c r="I59" i="1"/>
  <c r="E58" i="2"/>
  <c r="E43" i="2"/>
  <c r="E27" i="2"/>
  <c r="E35" i="2"/>
  <c r="E17" i="2"/>
  <c r="E40" i="2"/>
  <c r="E39" i="2"/>
  <c r="E31" i="2"/>
  <c r="E75" i="1"/>
  <c r="F75" i="1"/>
  <c r="G75" i="1"/>
  <c r="K75" i="1"/>
  <c r="E78" i="1"/>
  <c r="F78" i="1"/>
  <c r="G78" i="1"/>
  <c r="K78" i="1"/>
  <c r="E61" i="2"/>
  <c r="G79" i="1"/>
  <c r="K79" i="1"/>
  <c r="E50" i="2"/>
  <c r="E16" i="2"/>
  <c r="F26" i="1"/>
  <c r="G26" i="1"/>
  <c r="E79" i="1"/>
  <c r="F79" i="1"/>
  <c r="G77" i="1"/>
  <c r="K77" i="1"/>
  <c r="E37" i="2"/>
  <c r="E61" i="1"/>
  <c r="E11" i="2"/>
  <c r="F61" i="1"/>
  <c r="G61" i="1"/>
  <c r="H26" i="1"/>
  <c r="K61" i="1"/>
  <c r="C11" i="1"/>
  <c r="C12" i="1"/>
  <c r="O80" i="1" l="1"/>
  <c r="C16" i="1"/>
  <c r="D18" i="1" s="1"/>
  <c r="O45" i="1"/>
  <c r="O42" i="1"/>
  <c r="O28" i="1"/>
  <c r="O35" i="1"/>
  <c r="O33" i="1"/>
  <c r="O74" i="1"/>
  <c r="O67" i="1"/>
  <c r="O77" i="1"/>
  <c r="O73" i="1"/>
  <c r="O48" i="1"/>
  <c r="O41" i="1"/>
  <c r="O23" i="1"/>
  <c r="O58" i="1"/>
  <c r="O34" i="1"/>
  <c r="O63" i="1"/>
  <c r="O49" i="1"/>
  <c r="O68" i="1"/>
  <c r="O50" i="1"/>
  <c r="O78" i="1"/>
  <c r="O38" i="1"/>
  <c r="O60" i="1"/>
  <c r="O25" i="1"/>
  <c r="O32" i="1"/>
  <c r="O46" i="1"/>
  <c r="O22" i="1"/>
  <c r="O39" i="1"/>
  <c r="O76" i="1"/>
  <c r="O44" i="1"/>
  <c r="O37" i="1"/>
  <c r="O36" i="1"/>
  <c r="O26" i="1"/>
  <c r="O52" i="1"/>
  <c r="O54" i="1"/>
  <c r="O47" i="1"/>
  <c r="O43" i="1"/>
  <c r="C15" i="1"/>
  <c r="O62" i="1"/>
  <c r="O71" i="1"/>
  <c r="O59" i="1"/>
  <c r="O31" i="1"/>
  <c r="O24" i="1"/>
  <c r="O21" i="1"/>
  <c r="O72" i="1"/>
  <c r="O53" i="1"/>
  <c r="O79" i="1"/>
  <c r="O70" i="1"/>
  <c r="O64" i="1"/>
  <c r="O75" i="1"/>
  <c r="O55" i="1"/>
  <c r="O51" i="1"/>
  <c r="O27" i="1"/>
  <c r="O30" i="1"/>
  <c r="O29" i="1"/>
  <c r="O57" i="1"/>
  <c r="O56" i="1"/>
  <c r="O65" i="1"/>
  <c r="O61" i="1"/>
  <c r="O66" i="1"/>
  <c r="O40" i="1"/>
  <c r="O69" i="1"/>
  <c r="F18" i="1" l="1"/>
  <c r="F19" i="1" s="1"/>
  <c r="C18" i="1"/>
</calcChain>
</file>

<file path=xl/sharedStrings.xml><?xml version="1.0" encoding="utf-8"?>
<sst xmlns="http://schemas.openxmlformats.org/spreadsheetml/2006/main" count="550" uniqueCount="250">
  <si>
    <t>JAVSO..47..105</t>
  </si>
  <si>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</si>
  <si>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</si>
  <si>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</si>
  <si>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</si>
  <si>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</si>
  <si>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</si>
  <si>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</si>
  <si>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</si>
  <si>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</si>
  <si>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</si>
  <si>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</si>
  <si>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</si>
  <si>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</si>
  <si>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</si>
  <si>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</si>
  <si>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</si>
  <si>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</si>
  <si>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</si>
  <si>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</si>
  <si>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</si>
  <si>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</si>
  <si>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</si>
  <si>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</si>
  <si>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</si>
  <si>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</si>
  <si>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</si>
  <si>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</si>
  <si>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</si>
  <si>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</si>
  <si>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EA/D:</t>
  </si>
  <si>
    <t>IBVS 5583</t>
  </si>
  <si>
    <t>I</t>
  </si>
  <si>
    <t># of data points:</t>
  </si>
  <si>
    <t>AT Mon / GSC 05396-00913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</si>
  <si>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</si>
  <si>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</si>
  <si>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</si>
  <si>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</si>
  <si>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</si>
  <si>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</si>
  <si>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</si>
  <si>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5931</t>
  </si>
  <si>
    <t>JAVSO..36..171</t>
  </si>
  <si>
    <t>JAVSO..38...85</t>
  </si>
  <si>
    <t>JAVSO..39...94</t>
  </si>
  <si>
    <t>JAVSO..37...44</t>
  </si>
  <si>
    <t>JAVSO..38..183</t>
  </si>
  <si>
    <t>IBVS 6029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</si>
  <si>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</si>
  <si>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</si>
  <si>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</si>
  <si>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</si>
  <si>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</si>
  <si>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</si>
  <si>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</si>
  <si>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</si>
  <si>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</si>
  <si>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</si>
  <si>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</si>
  <si>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</si>
  <si>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</si>
  <si>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</si>
  <si>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2426607.484 </t>
  </si>
  <si>
    <t> 22.09.1931 23:36 </t>
  </si>
  <si>
    <t> -0.016 </t>
  </si>
  <si>
    <t>V </t>
  </si>
  <si>
    <t> N.Florja </t>
  </si>
  <si>
    <t> PSMO 8.2 </t>
  </si>
  <si>
    <t>2426675.500 </t>
  </si>
  <si>
    <t> 30.11.1931 00:00 </t>
  </si>
  <si>
    <t> 0.028 </t>
  </si>
  <si>
    <t> J.Pagaczewski </t>
  </si>
  <si>
    <t> AA 27.154 </t>
  </si>
  <si>
    <t>2426676.492 </t>
  </si>
  <si>
    <t> 30.11.1931 23:48 </t>
  </si>
  <si>
    <t> 0.005 </t>
  </si>
  <si>
    <t> COVS </t>
  </si>
  <si>
    <t>2427019.404 </t>
  </si>
  <si>
    <t> 07.11.1932 21:41 </t>
  </si>
  <si>
    <t> 0.013 </t>
  </si>
  <si>
    <t>2427021.420 </t>
  </si>
  <si>
    <t> 09.11.1932 22:04 </t>
  </si>
  <si>
    <t> -0.000 </t>
  </si>
  <si>
    <t>2427076.212 </t>
  </si>
  <si>
    <t> 03.01.1933 17:05 </t>
  </si>
  <si>
    <t> 0.008 </t>
  </si>
  <si>
    <t>2428849.564 </t>
  </si>
  <si>
    <t> 12.11.1937 01:32 </t>
  </si>
  <si>
    <t>P </t>
  </si>
  <si>
    <t> L.Meinunger </t>
  </si>
  <si>
    <t> MVS 2.45 </t>
  </si>
  <si>
    <t>2430326.627 </t>
  </si>
  <si>
    <t> 28.11.1941 03:02 </t>
  </si>
  <si>
    <t> -0.067 </t>
  </si>
  <si>
    <t>2430734.526 </t>
  </si>
  <si>
    <t> 10.01.1943 00:37 </t>
  </si>
  <si>
    <t> -0.001 </t>
  </si>
  <si>
    <t>2430791.301 </t>
  </si>
  <si>
    <t> 07.03.1943 19:13 </t>
  </si>
  <si>
    <t> -0.038 </t>
  </si>
  <si>
    <t>2432613.422 </t>
  </si>
  <si>
    <t> 02.03.1948 22:07 </t>
  </si>
  <si>
    <t> 0.023 </t>
  </si>
  <si>
    <t>2433950.580 </t>
  </si>
  <si>
    <t> 31.10.1951 01:55 </t>
  </si>
  <si>
    <t> 0.057 </t>
  </si>
  <si>
    <t>2434778.362 </t>
  </si>
  <si>
    <t> 04.02.1954 20:41 </t>
  </si>
  <si>
    <t> -0.002 </t>
  </si>
  <si>
    <t>2434780.429 </t>
  </si>
  <si>
    <t> 06.02.1954 22:17 </t>
  </si>
  <si>
    <t> 0.036 </t>
  </si>
  <si>
    <t>2435068.530 </t>
  </si>
  <si>
    <t> 22.11.1954 00:43 </t>
  </si>
  <si>
    <t> 0.017 </t>
  </si>
  <si>
    <t>2435070.517 </t>
  </si>
  <si>
    <t> 24.11.1954 00:24 </t>
  </si>
  <si>
    <t> -0.025 </t>
  </si>
  <si>
    <t>2435129.379 </t>
  </si>
  <si>
    <t> 21.01.1955 21:05 </t>
  </si>
  <si>
    <t> -0.005 </t>
  </si>
  <si>
    <t>2435839.542 </t>
  </si>
  <si>
    <t> 01.01.1957 01:00 </t>
  </si>
  <si>
    <t> 0.001 </t>
  </si>
  <si>
    <t>2435900.383 </t>
  </si>
  <si>
    <t> 02.03.1957 21:11 </t>
  </si>
  <si>
    <t> -0.029 </t>
  </si>
  <si>
    <t>2436598.410 </t>
  </si>
  <si>
    <t> 29.01.1959 21:50 </t>
  </si>
  <si>
    <t> 0.016 </t>
  </si>
  <si>
    <t>2436602.466 </t>
  </si>
  <si>
    <t> 02.02.1959 23:11 </t>
  </si>
  <si>
    <t>2437367.374 </t>
  </si>
  <si>
    <t> 08.03.1961 20:58 </t>
  </si>
  <si>
    <t> -0.019 </t>
  </si>
  <si>
    <t>2438134.340 </t>
  </si>
  <si>
    <t> 14.04.1963 20:09 </t>
  </si>
  <si>
    <t> -0.023 </t>
  </si>
  <si>
    <t>2443131.837 </t>
  </si>
  <si>
    <t> 19.12.1976 08:05 </t>
  </si>
  <si>
    <t> G.Wedemayer </t>
  </si>
  <si>
    <t> AOEB 6 </t>
  </si>
  <si>
    <t>2443131.842 </t>
  </si>
  <si>
    <t> 19.12.1976 08:12 </t>
  </si>
  <si>
    <t> 0.003 </t>
  </si>
  <si>
    <t> G.Samolyk </t>
  </si>
  <si>
    <t>2443190.672 </t>
  </si>
  <si>
    <t> 16.02.1977 04:07 </t>
  </si>
  <si>
    <t> -0.008 </t>
  </si>
  <si>
    <t> D.Ruokonen </t>
  </si>
  <si>
    <t>2443190.679 </t>
  </si>
  <si>
    <t> 16.02.1977 04:17 </t>
  </si>
  <si>
    <t>2443537.645 </t>
  </si>
  <si>
    <t> 29.01.1978 03:28 </t>
  </si>
  <si>
    <t> 0.002 </t>
  </si>
  <si>
    <t>2444598.812 </t>
  </si>
  <si>
    <t> 25.12.1980 07:29 </t>
  </si>
  <si>
    <t>2445298.837 </t>
  </si>
  <si>
    <t> 25.11.1982 08:05 </t>
  </si>
  <si>
    <t>2446820.607 </t>
  </si>
  <si>
    <t> 25.01.1987 02:34 </t>
  </si>
  <si>
    <t> 0.010 </t>
  </si>
  <si>
    <t>2448297.724 </t>
  </si>
  <si>
    <t> 10.02.1991 05:22 </t>
  </si>
  <si>
    <t> 0.000 </t>
  </si>
  <si>
    <t>2449754.574 </t>
  </si>
  <si>
    <t> 06.02.1995 01:46 </t>
  </si>
  <si>
    <t> 0.014 </t>
  </si>
  <si>
    <t>2450109.638 </t>
  </si>
  <si>
    <t> 27.01.1996 03:18 </t>
  </si>
  <si>
    <t>C </t>
  </si>
  <si>
    <t>ns</t>
  </si>
  <si>
    <t> S.Cook </t>
  </si>
  <si>
    <t>2451229.652 </t>
  </si>
  <si>
    <t> 20.02.1999 03:38 </t>
  </si>
  <si>
    <t> -0.006 </t>
  </si>
  <si>
    <t> M.Baldwin </t>
  </si>
  <si>
    <t>2451231.691 </t>
  </si>
  <si>
    <t> 22.02.1999 04:35 </t>
  </si>
  <si>
    <t> 0.004 </t>
  </si>
  <si>
    <t>2451576.625 </t>
  </si>
  <si>
    <t> 02.02.2000 03:00 </t>
  </si>
  <si>
    <t>2451582.707 </t>
  </si>
  <si>
    <t> 08.02.2000 04:58 </t>
  </si>
  <si>
    <t>2451996.633 </t>
  </si>
  <si>
    <t> 28.03.2001 03:11 </t>
  </si>
  <si>
    <t> 0.006 </t>
  </si>
  <si>
    <t> AOEB 12 </t>
  </si>
  <si>
    <t>2453029.4062 </t>
  </si>
  <si>
    <t> 24.01.2004 21:44 </t>
  </si>
  <si>
    <t> 0.0078 </t>
  </si>
  <si>
    <t>E </t>
  </si>
  <si>
    <t>R</t>
  </si>
  <si>
    <t> M.Zejda </t>
  </si>
  <si>
    <t>IBVS 5583 </t>
  </si>
  <si>
    <t>2453463.6157 </t>
  </si>
  <si>
    <t> 03.04.2005 02:46 </t>
  </si>
  <si>
    <t> 0.0070 </t>
  </si>
  <si>
    <t>2453812.6080 </t>
  </si>
  <si>
    <t> 18.03.2006 02:35 </t>
  </si>
  <si>
    <t>2454417.2529 </t>
  </si>
  <si>
    <t> 12.11.2007 18:04 </t>
  </si>
  <si>
    <t> 0.0048 </t>
  </si>
  <si>
    <t> P.Zasche (ESA INTEGRAL) </t>
  </si>
  <si>
    <t>IBVS 5931 </t>
  </si>
  <si>
    <t>2454500.4466 </t>
  </si>
  <si>
    <t> 03.02.2008 22:43 </t>
  </si>
  <si>
    <t> 0.0087 </t>
  </si>
  <si>
    <t> P.Frank </t>
  </si>
  <si>
    <t>BAVM 201 </t>
  </si>
  <si>
    <t>2454516.6771 </t>
  </si>
  <si>
    <t> 20.02.2008 04:15 </t>
  </si>
  <si>
    <t> J.Bialozynski </t>
  </si>
  <si>
    <t>JAAVSO 36(2);171 </t>
  </si>
  <si>
    <t>2454863.6405 </t>
  </si>
  <si>
    <t> 01.02.2009 03:22 </t>
  </si>
  <si>
    <t> 0.0080 </t>
  </si>
  <si>
    <t>JAAVSO 37(1);44 </t>
  </si>
  <si>
    <t>2454932.6277 </t>
  </si>
  <si>
    <t> 11.04.2009 03:03 </t>
  </si>
  <si>
    <t> 0.0085 </t>
  </si>
  <si>
    <t> JAAVSO 38;85 </t>
  </si>
  <si>
    <t>2455210.6002 </t>
  </si>
  <si>
    <t> 14.01.2010 02:24 </t>
  </si>
  <si>
    <t> 0.0053 </t>
  </si>
  <si>
    <t> JAAVSO 38;120 </t>
  </si>
  <si>
    <t>2455279.5900 </t>
  </si>
  <si>
    <t> 24.03.2010 02:09 </t>
  </si>
  <si>
    <t> 0.0084 </t>
  </si>
  <si>
    <t> JAAVSO 39;94 </t>
  </si>
  <si>
    <t>2455983.6606 </t>
  </si>
  <si>
    <t> 26.02.2012 03:51 </t>
  </si>
  <si>
    <t> 0.0090 </t>
  </si>
  <si>
    <t> R.Poklar </t>
  </si>
  <si>
    <t> JAAVSO 41;122 </t>
  </si>
  <si>
    <t>2455987.7218 </t>
  </si>
  <si>
    <t> 01.03.2012 05:19 </t>
  </si>
  <si>
    <t> 0.0122 </t>
  </si>
  <si>
    <t> R.Diethelm </t>
  </si>
  <si>
    <t>IBVS 6029 </t>
  </si>
  <si>
    <t>2456334.6813 </t>
  </si>
  <si>
    <t> 11.02.2013 04:21 </t>
  </si>
  <si>
    <t> 0.0093 </t>
  </si>
  <si>
    <t> JAAVSO 41;328 </t>
  </si>
  <si>
    <t>II</t>
  </si>
  <si>
    <t>JAVSO..46..184</t>
  </si>
  <si>
    <t>JAVSO..48…87</t>
  </si>
  <si>
    <t>JAVSO..48..256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</si>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</sst>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Mon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-1.599999999962165E-2</c:v>
                </c:pt>
                <c:pt idx="1">
                  <c:v>0</c:v>
                </c:pt>
                <c:pt idx="2">
                  <c:v>2.7829999999084976E-2</c:v>
                </c:pt>
                <c:pt idx="3">
                  <c:v>5.3199999965727329E-3</c:v>
                </c:pt>
                <c:pt idx="4">
                  <c:v>1.2939999996888218E-2</c:v>
                </c:pt>
                <c:pt idx="5">
                  <c:v>-8.000000161700882E-5</c:v>
                </c:pt>
                <c:pt idx="6">
                  <c:v>8.3799999993061647E-3</c:v>
                </c:pt>
                <c:pt idx="7">
                  <c:v>-3.1000000017229468E-3</c:v>
                </c:pt>
                <c:pt idx="8">
                  <c:v>-6.6660000000410946E-2</c:v>
                </c:pt>
                <c:pt idx="9">
                  <c:v>-6.7999999737367034E-4</c:v>
                </c:pt>
                <c:pt idx="10">
                  <c:v>-3.8240000001678709E-2</c:v>
                </c:pt>
                <c:pt idx="11">
                  <c:v>2.2799999998824205E-2</c:v>
                </c:pt>
                <c:pt idx="12">
                  <c:v>5.6620000003022142E-2</c:v>
                </c:pt>
                <c:pt idx="13">
                  <c:v>-1.5399999974761158E-3</c:v>
                </c:pt>
                <c:pt idx="14">
                  <c:v>3.643999999621883E-2</c:v>
                </c:pt>
                <c:pt idx="15">
                  <c:v>1.6600000002654269E-2</c:v>
                </c:pt>
                <c:pt idx="16">
                  <c:v>-2.5419999998121057E-2</c:v>
                </c:pt>
                <c:pt idx="17">
                  <c:v>-4.9999999973806553E-3</c:v>
                </c:pt>
                <c:pt idx="18">
                  <c:v>1.0000000038417056E-3</c:v>
                </c:pt>
                <c:pt idx="19">
                  <c:v>-2.8599999997823033E-2</c:v>
                </c:pt>
                <c:pt idx="20">
                  <c:v>1.5520000000833534E-2</c:v>
                </c:pt>
                <c:pt idx="21">
                  <c:v>1.3480000001436565E-2</c:v>
                </c:pt>
                <c:pt idx="22">
                  <c:v>-1.9059999998717103E-2</c:v>
                </c:pt>
                <c:pt idx="23">
                  <c:v>-2.2620000003371388E-2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7-4806-9BB3-B823AF7642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-1.879999996162951E-3</c:v>
                </c:pt>
                <c:pt idx="25">
                  <c:v>3.1200000012177043E-3</c:v>
                </c:pt>
                <c:pt idx="26">
                  <c:v>-8.4600000045611523E-3</c:v>
                </c:pt>
                <c:pt idx="27">
                  <c:v>-1.4600000067730434E-3</c:v>
                </c:pt>
                <c:pt idx="28">
                  <c:v>2.1199999973759986E-3</c:v>
                </c:pt>
                <c:pt idx="29">
                  <c:v>-8.3400000075926073E-3</c:v>
                </c:pt>
                <c:pt idx="30">
                  <c:v>4.7599999961676076E-3</c:v>
                </c:pt>
                <c:pt idx="31">
                  <c:v>9.7600000008242205E-3</c:v>
                </c:pt>
                <c:pt idx="32">
                  <c:v>2.0000000222353265E-4</c:v>
                </c:pt>
                <c:pt idx="33">
                  <c:v>1.3839999999618158E-2</c:v>
                </c:pt>
                <c:pt idx="34">
                  <c:v>-6.5999999787891284E-4</c:v>
                </c:pt>
                <c:pt idx="35">
                  <c:v>-5.6999999942490831E-3</c:v>
                </c:pt>
                <c:pt idx="36">
                  <c:v>4.2800000010174699E-3</c:v>
                </c:pt>
                <c:pt idx="37">
                  <c:v>4.8800000004121102E-3</c:v>
                </c:pt>
                <c:pt idx="38">
                  <c:v>-1.7999999545281753E-4</c:v>
                </c:pt>
                <c:pt idx="39">
                  <c:v>5.7400000005145557E-3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7-4806-9BB3-B823AF764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4">
                  <c:v>8.6599999995087273E-3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7-4806-9BB3-B823AF764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0">
                  <c:v>7.7599999931408092E-3</c:v>
                </c:pt>
                <c:pt idx="41">
                  <c:v>6.9799999982933514E-3</c:v>
                </c:pt>
                <c:pt idx="42">
                  <c:v>7.8399999983957969E-3</c:v>
                </c:pt>
                <c:pt idx="43">
                  <c:v>4.7799999956623651E-3</c:v>
                </c:pt>
                <c:pt idx="45">
                  <c:v>6.9999999977881089E-3</c:v>
                </c:pt>
                <c:pt idx="46">
                  <c:v>7.980000002135057E-3</c:v>
                </c:pt>
                <c:pt idx="47">
                  <c:v>8.4999999962747097E-3</c:v>
                </c:pt>
                <c:pt idx="48">
                  <c:v>5.260000005364418E-3</c:v>
                </c:pt>
                <c:pt idx="49">
                  <c:v>8.3799999993061647E-3</c:v>
                </c:pt>
                <c:pt idx="50">
                  <c:v>9.0400000044610351E-3</c:v>
                </c:pt>
                <c:pt idx="51">
                  <c:v>9.1400000019348226E-3</c:v>
                </c:pt>
                <c:pt idx="52">
                  <c:v>1.2199999997392297E-2</c:v>
                </c:pt>
                <c:pt idx="53">
                  <c:v>9.2799999983981252E-3</c:v>
                </c:pt>
                <c:pt idx="54">
                  <c:v>9.1199999951641075E-3</c:v>
                </c:pt>
                <c:pt idx="55">
                  <c:v>1.1319999997795094E-2</c:v>
                </c:pt>
                <c:pt idx="56">
                  <c:v>1.2039999994158279E-2</c:v>
                </c:pt>
                <c:pt idx="57">
                  <c:v>1.1120000002847519E-2</c:v>
                </c:pt>
                <c:pt idx="58">
                  <c:v>1.1419999995268881E-2</c:v>
                </c:pt>
                <c:pt idx="59">
                  <c:v>9.9600000030477531E-3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7-4806-9BB3-B823AF764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7-4806-9BB3-B823AF764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7-4806-9BB3-B823AF764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7-4806-9BB3-B823AF764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-2.7405904699302048E-3</c:v>
                </c:pt>
                <c:pt idx="1">
                  <c:v>-2.7405904699302048E-3</c:v>
                </c:pt>
                <c:pt idx="2">
                  <c:v>-2.7177165726406313E-3</c:v>
                </c:pt>
                <c:pt idx="3">
                  <c:v>-2.7173751711885483E-3</c:v>
                </c:pt>
                <c:pt idx="4">
                  <c:v>-2.6019814803844316E-3</c:v>
                </c:pt>
                <c:pt idx="5">
                  <c:v>-2.6012986774802652E-3</c:v>
                </c:pt>
                <c:pt idx="6">
                  <c:v>-2.582862999067773E-3</c:v>
                </c:pt>
                <c:pt idx="7">
                  <c:v>-1.9860932608263648E-3</c:v>
                </c:pt>
                <c:pt idx="8">
                  <c:v>-1.4890127465932467E-3</c:v>
                </c:pt>
                <c:pt idx="9">
                  <c:v>-1.351769362855806E-3</c:v>
                </c:pt>
                <c:pt idx="10">
                  <c:v>-1.3326508815391478E-3</c:v>
                </c:pt>
                <c:pt idx="11">
                  <c:v>-7.1949387359774653E-4</c:v>
                </c:pt>
                <c:pt idx="12">
                  <c:v>-2.6952675975210798E-4</c:v>
                </c:pt>
                <c:pt idx="13">
                  <c:v>9.056825147771199E-6</c:v>
                </c:pt>
                <c:pt idx="14">
                  <c:v>9.7396280519376419E-6</c:v>
                </c:pt>
                <c:pt idx="15">
                  <c:v>1.0669764044356255E-4</c:v>
                </c:pt>
                <c:pt idx="16">
                  <c:v>1.0738044334772899E-4</c:v>
                </c:pt>
                <c:pt idx="17">
                  <c:v>1.2718172756855366E-4</c:v>
                </c:pt>
                <c:pt idx="18">
                  <c:v>3.661627440267835E-4</c:v>
                </c:pt>
                <c:pt idx="19">
                  <c:v>3.8664683115177461E-4</c:v>
                </c:pt>
                <c:pt idx="20">
                  <c:v>6.2153103018500622E-4</c:v>
                </c:pt>
                <c:pt idx="21">
                  <c:v>6.2289663599333911E-4</c:v>
                </c:pt>
                <c:pt idx="22">
                  <c:v>8.8031333086406073E-4</c:v>
                </c:pt>
                <c:pt idx="23">
                  <c:v>1.1384128286389492E-3</c:v>
                </c:pt>
                <c:pt idx="24">
                  <c:v>2.820156381600721E-3</c:v>
                </c:pt>
                <c:pt idx="25">
                  <c:v>2.820156381600721E-3</c:v>
                </c:pt>
                <c:pt idx="26">
                  <c:v>2.8399576658215456E-3</c:v>
                </c:pt>
                <c:pt idx="27">
                  <c:v>2.8399576658215456E-3</c:v>
                </c:pt>
                <c:pt idx="28">
                  <c:v>2.9567169624339948E-3</c:v>
                </c:pt>
                <c:pt idx="29">
                  <c:v>3.3138228813130075E-3</c:v>
                </c:pt>
                <c:pt idx="30">
                  <c:v>3.5493898832504056E-3</c:v>
                </c:pt>
                <c:pt idx="31">
                  <c:v>4.0614920613751843E-3</c:v>
                </c:pt>
                <c:pt idx="32">
                  <c:v>4.5585725756083009E-3</c:v>
                </c:pt>
                <c:pt idx="33">
                  <c:v>5.0488250607997557E-3</c:v>
                </c:pt>
                <c:pt idx="34">
                  <c:v>5.1683155690288706E-3</c:v>
                </c:pt>
                <c:pt idx="35">
                  <c:v>5.5452227721287072E-3</c:v>
                </c:pt>
                <c:pt idx="36">
                  <c:v>5.545905575032874E-3</c:v>
                </c:pt>
                <c:pt idx="37">
                  <c:v>5.6619820687411563E-3</c:v>
                </c:pt>
                <c:pt idx="38">
                  <c:v>5.6640304774536552E-3</c:v>
                </c:pt>
                <c:pt idx="39">
                  <c:v>5.8033222699035956E-3</c:v>
                </c:pt>
                <c:pt idx="40">
                  <c:v>6.150868948124279E-3</c:v>
                </c:pt>
                <c:pt idx="41">
                  <c:v>6.2969887696158813E-3</c:v>
                </c:pt>
                <c:pt idx="42">
                  <c:v>6.4144308691324974E-3</c:v>
                </c:pt>
                <c:pt idx="43">
                  <c:v>6.6179061345740756E-3</c:v>
                </c:pt>
                <c:pt idx="44">
                  <c:v>6.6459010536448967E-3</c:v>
                </c:pt>
                <c:pt idx="45">
                  <c:v>6.6513634768782283E-3</c:v>
                </c:pt>
                <c:pt idx="46">
                  <c:v>6.7681227734906774E-3</c:v>
                </c:pt>
                <c:pt idx="47">
                  <c:v>6.7913380722323339E-3</c:v>
                </c:pt>
                <c:pt idx="48">
                  <c:v>6.8848820701031266E-3</c:v>
                </c:pt>
                <c:pt idx="49">
                  <c:v>6.908097368844783E-3</c:v>
                </c:pt>
                <c:pt idx="50">
                  <c:v>7.145029976590514E-3</c:v>
                </c:pt>
                <c:pt idx="51">
                  <c:v>7.145029976590514E-3</c:v>
                </c:pt>
                <c:pt idx="52">
                  <c:v>7.1463955823988477E-3</c:v>
                </c:pt>
                <c:pt idx="53">
                  <c:v>7.2631548790112969E-3</c:v>
                </c:pt>
                <c:pt idx="54">
                  <c:v>7.6373308704944676E-3</c:v>
                </c:pt>
                <c:pt idx="55">
                  <c:v>7.9753183080568217E-3</c:v>
                </c:pt>
                <c:pt idx="56">
                  <c:v>7.8756290840485323E-3</c:v>
                </c:pt>
                <c:pt idx="57">
                  <c:v>8.0913948017651057E-3</c:v>
                </c:pt>
                <c:pt idx="58">
                  <c:v>8.1323629760150871E-3</c:v>
                </c:pt>
                <c:pt idx="59">
                  <c:v>8.4655707932482765E-3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7-4806-9BB3-B823AF76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51960"/>
        <c:axId val="1"/>
      </c:scatterChart>
      <c:valAx>
        <c:axId val="45615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5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851485689103"/>
          <c:y val="0.92073298764483702"/>
          <c:w val="0.603269413017280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6A0718-0855-2075-D1A5-1716D2860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2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29</v>
      </c>
      <c r="B2" t="s">
        <v>30</v>
      </c>
    </row>
    <row r="3" spans="1:6" ht="13.5" thickBot="1" x14ac:dyDescent="0.25"/>
    <row r="4" spans="1:6" ht="14.25" thickTop="1" thickBot="1" x14ac:dyDescent="0.25">
      <c r="A4" s="6" t="s">
        <v>5</v>
      </c>
      <c r="C4" s="3">
        <v>26607.5</v>
      </c>
      <c r="D4" s="4">
        <v>2.02902</v>
      </c>
    </row>
    <row r="5" spans="1:6" ht="13.5" thickTop="1" x14ac:dyDescent="0.2">
      <c r="A5" s="11" t="s">
        <v>36</v>
      </c>
      <c r="B5" s="12"/>
      <c r="C5" s="13">
        <v>-9.5</v>
      </c>
      <c r="D5" s="12" t="s">
        <v>37</v>
      </c>
    </row>
    <row r="6" spans="1:6" x14ac:dyDescent="0.2">
      <c r="A6" s="6" t="s">
        <v>6</v>
      </c>
    </row>
    <row r="7" spans="1:6" x14ac:dyDescent="0.2">
      <c r="A7" t="s">
        <v>7</v>
      </c>
      <c r="C7">
        <f>+C4</f>
        <v>26607.5</v>
      </c>
    </row>
    <row r="8" spans="1:6" x14ac:dyDescent="0.2">
      <c r="A8" t="s">
        <v>8</v>
      </c>
      <c r="C8">
        <f>+D4</f>
        <v>2.02902</v>
      </c>
    </row>
    <row r="9" spans="1:6" x14ac:dyDescent="0.2">
      <c r="A9" s="27" t="s">
        <v>41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2"/>
      <c r="B10" s="12"/>
      <c r="C10" s="5" t="s">
        <v>25</v>
      </c>
      <c r="D10" s="5" t="s">
        <v>26</v>
      </c>
      <c r="E10" s="12"/>
    </row>
    <row r="11" spans="1:6" x14ac:dyDescent="0.2">
      <c r="A11" s="12" t="s">
        <v>21</v>
      </c>
      <c r="B11" s="12"/>
      <c r="C11" s="14">
        <f ca="1">INTERCEPT(INDIRECT($D$9):G992,INDIRECT($C$9):F992)</f>
        <v>-2.7405904699302048E-3</v>
      </c>
      <c r="D11" s="15"/>
      <c r="E11" s="12"/>
    </row>
    <row r="12" spans="1:6" x14ac:dyDescent="0.2">
      <c r="A12" s="12" t="s">
        <v>22</v>
      </c>
      <c r="B12" s="12"/>
      <c r="C12" s="14">
        <f ca="1">SLOPE(INDIRECT($D$9):G992,INDIRECT($C$9):F992)</f>
        <v>6.8280290416637103E-7</v>
      </c>
      <c r="D12" s="15"/>
      <c r="E12" s="12"/>
    </row>
    <row r="13" spans="1:6" x14ac:dyDescent="0.2">
      <c r="A13" s="12" t="s">
        <v>24</v>
      </c>
      <c r="B13" s="12"/>
      <c r="C13" s="15" t="s">
        <v>19</v>
      </c>
    </row>
    <row r="14" spans="1:6" x14ac:dyDescent="0.2">
      <c r="A14" s="12"/>
      <c r="B14" s="12"/>
      <c r="C14" s="12"/>
    </row>
    <row r="15" spans="1:6" x14ac:dyDescent="0.2">
      <c r="A15" s="18" t="s">
        <v>23</v>
      </c>
      <c r="B15" s="12"/>
      <c r="C15" s="19">
        <f ca="1">(C7+C11)+(C8+C12)*INT(MAX(F21:F3533))</f>
        <v>59907.78470557079</v>
      </c>
      <c r="E15" s="15"/>
      <c r="F15" s="12"/>
    </row>
    <row r="16" spans="1:6" x14ac:dyDescent="0.2">
      <c r="A16" s="22" t="s">
        <v>9</v>
      </c>
      <c r="B16" s="12"/>
      <c r="C16" s="23">
        <f ca="1">+C8+C12</f>
        <v>2.029020682802904</v>
      </c>
      <c r="E16" s="12"/>
      <c r="F16" s="12"/>
    </row>
    <row r="17" spans="1:17" ht="13.5" thickBot="1" x14ac:dyDescent="0.25">
      <c r="A17" s="20" t="s">
        <v>33</v>
      </c>
      <c r="B17" s="12"/>
      <c r="C17" s="12">
        <f>COUNT(C21:C2191)</f>
        <v>60</v>
      </c>
      <c r="E17" s="20" t="s">
        <v>38</v>
      </c>
      <c r="F17" s="21">
        <f ca="1">TODAY()+15018.5-B5/24</f>
        <v>60162.5</v>
      </c>
    </row>
    <row r="18" spans="1:17" ht="14.25" thickTop="1" thickBot="1" x14ac:dyDescent="0.25">
      <c r="A18" s="22" t="s">
        <v>10</v>
      </c>
      <c r="B18" s="12"/>
      <c r="C18" s="25">
        <f ca="1">+C15</f>
        <v>59907.78470557079</v>
      </c>
      <c r="D18" s="26">
        <f ca="1">+C16</f>
        <v>2.029020682802904</v>
      </c>
      <c r="E18" s="20" t="s">
        <v>39</v>
      </c>
      <c r="F18" s="21">
        <f ca="1">ROUND(2*(F17-C15)/C16,0)/2+1</f>
        <v>126.5</v>
      </c>
    </row>
    <row r="19" spans="1:17" ht="13.5" thickTop="1" x14ac:dyDescent="0.2">
      <c r="E19" s="20" t="s">
        <v>40</v>
      </c>
      <c r="F19" s="24">
        <f ca="1">+C15+C16*F18-15018.5-C5/24</f>
        <v>45146.35165527869</v>
      </c>
    </row>
    <row r="20" spans="1:17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</v>
      </c>
      <c r="M20" s="8" t="s">
        <v>3</v>
      </c>
      <c r="N20" s="8" t="s">
        <v>4</v>
      </c>
      <c r="O20" s="8" t="s">
        <v>28</v>
      </c>
      <c r="P20" s="7" t="s">
        <v>27</v>
      </c>
      <c r="Q20" s="5" t="s">
        <v>20</v>
      </c>
    </row>
    <row r="21" spans="1:17" x14ac:dyDescent="0.2">
      <c r="A21" s="48" t="s">
        <v>68</v>
      </c>
      <c r="B21" s="50" t="s">
        <v>32</v>
      </c>
      <c r="C21" s="49">
        <v>26607.484</v>
      </c>
      <c r="D21" s="10"/>
      <c r="E21">
        <f t="shared" ref="E21:E42" si="0">+(C21-C$7)/C$8</f>
        <v>-7.8855802306638922E-3</v>
      </c>
      <c r="F21">
        <f t="shared" ref="F21:F42" si="1">ROUND(2*E21,0)/2</f>
        <v>0</v>
      </c>
      <c r="G21">
        <f t="shared" ref="G21:G42" si="2">+C21-(C$7+F21*C$8)</f>
        <v>-1.599999999962165E-2</v>
      </c>
      <c r="H21">
        <f>+G21</f>
        <v>-1.599999999962165E-2</v>
      </c>
      <c r="O21">
        <f t="shared" ref="O21:O42" ca="1" si="3">+C$11+C$12*$F21</f>
        <v>-2.7405904699302048E-3</v>
      </c>
      <c r="Q21" s="2">
        <f t="shared" ref="Q21:Q42" si="4">+C21-15018.5</f>
        <v>11588.984</v>
      </c>
    </row>
    <row r="22" spans="1:17" x14ac:dyDescent="0.2">
      <c r="A22" t="s">
        <v>17</v>
      </c>
      <c r="C22" s="10">
        <v>26607.5</v>
      </c>
      <c r="D22" s="10" t="s">
        <v>19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ref="H22:H42" si="5">+G22</f>
        <v>0</v>
      </c>
      <c r="O22">
        <f t="shared" ca="1" si="3"/>
        <v>-2.7405904699302048E-3</v>
      </c>
      <c r="Q22" s="2">
        <f t="shared" si="4"/>
        <v>11589</v>
      </c>
    </row>
    <row r="23" spans="1:17" x14ac:dyDescent="0.2">
      <c r="A23" s="48" t="s">
        <v>73</v>
      </c>
      <c r="B23" s="50" t="s">
        <v>245</v>
      </c>
      <c r="C23" s="49">
        <v>26675.5</v>
      </c>
      <c r="D23" s="10"/>
      <c r="E23">
        <f t="shared" si="0"/>
        <v>33.513715981114032</v>
      </c>
      <c r="F23">
        <f t="shared" si="1"/>
        <v>33.5</v>
      </c>
      <c r="G23">
        <f t="shared" si="2"/>
        <v>2.7829999999084976E-2</v>
      </c>
      <c r="H23">
        <f t="shared" si="5"/>
        <v>2.7829999999084976E-2</v>
      </c>
      <c r="O23">
        <f t="shared" ca="1" si="3"/>
        <v>-2.7177165726406313E-3</v>
      </c>
      <c r="Q23" s="2">
        <f t="shared" si="4"/>
        <v>11657</v>
      </c>
    </row>
    <row r="24" spans="1:17" x14ac:dyDescent="0.2">
      <c r="A24" s="48" t="s">
        <v>77</v>
      </c>
      <c r="B24" s="50" t="s">
        <v>32</v>
      </c>
      <c r="C24" s="49">
        <v>26676.491999999998</v>
      </c>
      <c r="D24" s="10"/>
      <c r="E24">
        <f t="shared" si="0"/>
        <v>34.002621955425951</v>
      </c>
      <c r="F24">
        <f t="shared" si="1"/>
        <v>34</v>
      </c>
      <c r="G24">
        <f t="shared" si="2"/>
        <v>5.3199999965727329E-3</v>
      </c>
      <c r="H24">
        <f t="shared" si="5"/>
        <v>5.3199999965727329E-3</v>
      </c>
      <c r="O24">
        <f t="shared" ca="1" si="3"/>
        <v>-2.7173751711885483E-3</v>
      </c>
      <c r="Q24" s="2">
        <f t="shared" si="4"/>
        <v>11657.991999999998</v>
      </c>
    </row>
    <row r="25" spans="1:17" x14ac:dyDescent="0.2">
      <c r="A25" s="48" t="s">
        <v>68</v>
      </c>
      <c r="B25" s="50" t="s">
        <v>32</v>
      </c>
      <c r="C25" s="49">
        <v>27019.403999999999</v>
      </c>
      <c r="D25" s="10"/>
      <c r="E25">
        <f t="shared" si="0"/>
        <v>203.00637746301103</v>
      </c>
      <c r="F25">
        <f t="shared" si="1"/>
        <v>203</v>
      </c>
      <c r="G25">
        <f t="shared" si="2"/>
        <v>1.2939999996888218E-2</v>
      </c>
      <c r="H25">
        <f t="shared" si="5"/>
        <v>1.2939999996888218E-2</v>
      </c>
      <c r="O25">
        <f t="shared" ca="1" si="3"/>
        <v>-2.6019814803844316E-3</v>
      </c>
      <c r="Q25" s="2">
        <f t="shared" si="4"/>
        <v>12000.903999999999</v>
      </c>
    </row>
    <row r="26" spans="1:17" x14ac:dyDescent="0.2">
      <c r="A26" s="48" t="s">
        <v>68</v>
      </c>
      <c r="B26" s="50" t="s">
        <v>32</v>
      </c>
      <c r="C26" s="49">
        <v>27021.42</v>
      </c>
      <c r="D26" s="10"/>
      <c r="E26">
        <f t="shared" si="0"/>
        <v>203.99996057209799</v>
      </c>
      <c r="F26">
        <f t="shared" si="1"/>
        <v>204</v>
      </c>
      <c r="G26">
        <f t="shared" si="2"/>
        <v>-8.000000161700882E-5</v>
      </c>
      <c r="H26">
        <f t="shared" si="5"/>
        <v>-8.000000161700882E-5</v>
      </c>
      <c r="O26">
        <f t="shared" ca="1" si="3"/>
        <v>-2.6012986774802652E-3</v>
      </c>
      <c r="Q26" s="2">
        <f t="shared" si="4"/>
        <v>12002.919999999998</v>
      </c>
    </row>
    <row r="27" spans="1:17" x14ac:dyDescent="0.2">
      <c r="A27" s="48" t="s">
        <v>68</v>
      </c>
      <c r="B27" s="50" t="s">
        <v>32</v>
      </c>
      <c r="C27" s="49">
        <v>27076.212</v>
      </c>
      <c r="D27" s="10"/>
      <c r="E27">
        <f t="shared" si="0"/>
        <v>231.00413007264567</v>
      </c>
      <c r="F27">
        <f t="shared" si="1"/>
        <v>231</v>
      </c>
      <c r="G27">
        <f t="shared" si="2"/>
        <v>8.3799999993061647E-3</v>
      </c>
      <c r="H27">
        <f t="shared" si="5"/>
        <v>8.3799999993061647E-3</v>
      </c>
      <c r="O27">
        <f t="shared" ca="1" si="3"/>
        <v>-2.582862999067773E-3</v>
      </c>
      <c r="Q27" s="2">
        <f t="shared" si="4"/>
        <v>12057.712</v>
      </c>
    </row>
    <row r="28" spans="1:17" x14ac:dyDescent="0.2">
      <c r="A28" s="48" t="s">
        <v>91</v>
      </c>
      <c r="B28" s="50" t="s">
        <v>32</v>
      </c>
      <c r="C28" s="49">
        <v>28849.563999999998</v>
      </c>
      <c r="D28" s="10"/>
      <c r="E28">
        <f t="shared" si="0"/>
        <v>1104.9984721688295</v>
      </c>
      <c r="F28">
        <f t="shared" si="1"/>
        <v>1105</v>
      </c>
      <c r="G28">
        <f t="shared" si="2"/>
        <v>-3.1000000017229468E-3</v>
      </c>
      <c r="H28">
        <f t="shared" si="5"/>
        <v>-3.1000000017229468E-3</v>
      </c>
      <c r="O28">
        <f t="shared" ca="1" si="3"/>
        <v>-1.9860932608263648E-3</v>
      </c>
      <c r="Q28" s="2">
        <f t="shared" si="4"/>
        <v>13831.063999999998</v>
      </c>
    </row>
    <row r="29" spans="1:17" x14ac:dyDescent="0.2">
      <c r="A29" s="48" t="s">
        <v>91</v>
      </c>
      <c r="B29" s="50" t="s">
        <v>32</v>
      </c>
      <c r="C29" s="49">
        <v>30326.627</v>
      </c>
      <c r="D29" s="10"/>
      <c r="E29">
        <f t="shared" si="0"/>
        <v>1832.9671467013634</v>
      </c>
      <c r="F29">
        <f t="shared" si="1"/>
        <v>1833</v>
      </c>
      <c r="G29">
        <f t="shared" si="2"/>
        <v>-6.6660000000410946E-2</v>
      </c>
      <c r="H29">
        <f t="shared" si="5"/>
        <v>-6.6660000000410946E-2</v>
      </c>
      <c r="O29">
        <f t="shared" ca="1" si="3"/>
        <v>-1.4890127465932467E-3</v>
      </c>
      <c r="Q29" s="2">
        <f t="shared" si="4"/>
        <v>15308.127</v>
      </c>
    </row>
    <row r="30" spans="1:17" x14ac:dyDescent="0.2">
      <c r="A30" s="48" t="s">
        <v>91</v>
      </c>
      <c r="B30" s="50" t="s">
        <v>32</v>
      </c>
      <c r="C30" s="49">
        <v>30734.526000000002</v>
      </c>
      <c r="D30" s="10"/>
      <c r="E30">
        <f t="shared" si="0"/>
        <v>2033.999664862841</v>
      </c>
      <c r="F30">
        <f t="shared" si="1"/>
        <v>2034</v>
      </c>
      <c r="G30">
        <f t="shared" si="2"/>
        <v>-6.7999999737367034E-4</v>
      </c>
      <c r="H30">
        <f t="shared" si="5"/>
        <v>-6.7999999737367034E-4</v>
      </c>
      <c r="O30">
        <f t="shared" ca="1" si="3"/>
        <v>-1.351769362855806E-3</v>
      </c>
      <c r="Q30" s="2">
        <f t="shared" si="4"/>
        <v>15716.026000000002</v>
      </c>
    </row>
    <row r="31" spans="1:17" x14ac:dyDescent="0.2">
      <c r="A31" s="48" t="s">
        <v>91</v>
      </c>
      <c r="B31" s="50" t="s">
        <v>32</v>
      </c>
      <c r="C31" s="49">
        <v>30791.300999999999</v>
      </c>
      <c r="D31" s="10"/>
      <c r="E31">
        <f t="shared" si="0"/>
        <v>2061.9811534632481</v>
      </c>
      <c r="F31">
        <f t="shared" si="1"/>
        <v>2062</v>
      </c>
      <c r="G31">
        <f t="shared" si="2"/>
        <v>-3.8240000001678709E-2</v>
      </c>
      <c r="H31">
        <f t="shared" si="5"/>
        <v>-3.8240000001678709E-2</v>
      </c>
      <c r="O31">
        <f t="shared" ca="1" si="3"/>
        <v>-1.3326508815391478E-3</v>
      </c>
      <c r="Q31" s="2">
        <f t="shared" si="4"/>
        <v>15772.800999999999</v>
      </c>
    </row>
    <row r="32" spans="1:17" x14ac:dyDescent="0.2">
      <c r="A32" s="48" t="s">
        <v>91</v>
      </c>
      <c r="B32" s="50" t="s">
        <v>32</v>
      </c>
      <c r="C32" s="49">
        <v>32613.421999999999</v>
      </c>
      <c r="D32" s="10"/>
      <c r="E32">
        <f t="shared" si="0"/>
        <v>2960.0112369518283</v>
      </c>
      <c r="F32">
        <f t="shared" si="1"/>
        <v>2960</v>
      </c>
      <c r="G32">
        <f t="shared" si="2"/>
        <v>2.2799999998824205E-2</v>
      </c>
      <c r="H32">
        <f t="shared" si="5"/>
        <v>2.2799999998824205E-2</v>
      </c>
      <c r="O32">
        <f t="shared" ca="1" si="3"/>
        <v>-7.1949387359774653E-4</v>
      </c>
      <c r="Q32" s="2">
        <f t="shared" si="4"/>
        <v>17594.921999999999</v>
      </c>
    </row>
    <row r="33" spans="1:17" x14ac:dyDescent="0.2">
      <c r="A33" s="48" t="s">
        <v>91</v>
      </c>
      <c r="B33" s="50" t="s">
        <v>32</v>
      </c>
      <c r="C33" s="49">
        <v>33950.58</v>
      </c>
      <c r="D33" s="10"/>
      <c r="E33">
        <f t="shared" si="0"/>
        <v>3619.0279050970425</v>
      </c>
      <c r="F33">
        <f t="shared" si="1"/>
        <v>3619</v>
      </c>
      <c r="G33">
        <f t="shared" si="2"/>
        <v>5.6620000003022142E-2</v>
      </c>
      <c r="H33">
        <f t="shared" si="5"/>
        <v>5.6620000003022142E-2</v>
      </c>
      <c r="O33">
        <f t="shared" ca="1" si="3"/>
        <v>-2.6952675975210798E-4</v>
      </c>
      <c r="Q33" s="2">
        <f t="shared" si="4"/>
        <v>18932.080000000002</v>
      </c>
    </row>
    <row r="34" spans="1:17" x14ac:dyDescent="0.2">
      <c r="A34" s="48" t="s">
        <v>91</v>
      </c>
      <c r="B34" s="50" t="s">
        <v>32</v>
      </c>
      <c r="C34" s="49">
        <v>34778.362000000001</v>
      </c>
      <c r="D34" s="10"/>
      <c r="E34">
        <f t="shared" si="0"/>
        <v>4026.999241012903</v>
      </c>
      <c r="F34">
        <f t="shared" si="1"/>
        <v>4027</v>
      </c>
      <c r="G34">
        <f t="shared" si="2"/>
        <v>-1.5399999974761158E-3</v>
      </c>
      <c r="H34">
        <f t="shared" si="5"/>
        <v>-1.5399999974761158E-3</v>
      </c>
      <c r="O34">
        <f t="shared" ca="1" si="3"/>
        <v>9.056825147771199E-6</v>
      </c>
      <c r="Q34" s="2">
        <f t="shared" si="4"/>
        <v>19759.862000000001</v>
      </c>
    </row>
    <row r="35" spans="1:17" x14ac:dyDescent="0.2">
      <c r="A35" s="48" t="s">
        <v>91</v>
      </c>
      <c r="B35" s="50" t="s">
        <v>32</v>
      </c>
      <c r="C35" s="49">
        <v>34780.428999999996</v>
      </c>
      <c r="D35" s="10"/>
      <c r="E35">
        <f t="shared" si="0"/>
        <v>4028.0179594089741</v>
      </c>
      <c r="F35">
        <f t="shared" si="1"/>
        <v>4028</v>
      </c>
      <c r="G35">
        <f t="shared" si="2"/>
        <v>3.643999999621883E-2</v>
      </c>
      <c r="H35">
        <f t="shared" si="5"/>
        <v>3.643999999621883E-2</v>
      </c>
      <c r="O35">
        <f t="shared" ca="1" si="3"/>
        <v>9.7396280519376419E-6</v>
      </c>
      <c r="Q35" s="2">
        <f t="shared" si="4"/>
        <v>19761.928999999996</v>
      </c>
    </row>
    <row r="36" spans="1:17" x14ac:dyDescent="0.2">
      <c r="A36" s="48" t="s">
        <v>91</v>
      </c>
      <c r="B36" s="50" t="s">
        <v>32</v>
      </c>
      <c r="C36" s="49">
        <v>35068.53</v>
      </c>
      <c r="D36" s="10"/>
      <c r="E36">
        <f t="shared" si="0"/>
        <v>4170.0081812894887</v>
      </c>
      <c r="F36">
        <f t="shared" si="1"/>
        <v>4170</v>
      </c>
      <c r="G36">
        <f t="shared" si="2"/>
        <v>1.6600000002654269E-2</v>
      </c>
      <c r="H36">
        <f t="shared" si="5"/>
        <v>1.6600000002654269E-2</v>
      </c>
      <c r="O36">
        <f t="shared" ca="1" si="3"/>
        <v>1.0669764044356255E-4</v>
      </c>
      <c r="Q36" s="2">
        <f t="shared" si="4"/>
        <v>20050.03</v>
      </c>
    </row>
    <row r="37" spans="1:17" x14ac:dyDescent="0.2">
      <c r="A37" s="48" t="s">
        <v>91</v>
      </c>
      <c r="B37" s="50" t="s">
        <v>32</v>
      </c>
      <c r="C37" s="49">
        <v>35070.517</v>
      </c>
      <c r="D37" s="10"/>
      <c r="E37">
        <f t="shared" si="0"/>
        <v>4170.9874717844077</v>
      </c>
      <c r="F37">
        <f t="shared" si="1"/>
        <v>4171</v>
      </c>
      <c r="G37">
        <f t="shared" si="2"/>
        <v>-2.5419999998121057E-2</v>
      </c>
      <c r="H37">
        <f t="shared" si="5"/>
        <v>-2.5419999998121057E-2</v>
      </c>
      <c r="O37">
        <f t="shared" ca="1" si="3"/>
        <v>1.0738044334772899E-4</v>
      </c>
      <c r="Q37" s="2">
        <f t="shared" si="4"/>
        <v>20052.017</v>
      </c>
    </row>
    <row r="38" spans="1:17" x14ac:dyDescent="0.2">
      <c r="A38" s="48" t="s">
        <v>91</v>
      </c>
      <c r="B38" s="50" t="s">
        <v>32</v>
      </c>
      <c r="C38" s="49">
        <v>35129.379000000001</v>
      </c>
      <c r="D38" s="10"/>
      <c r="E38">
        <f t="shared" si="0"/>
        <v>4199.997535756178</v>
      </c>
      <c r="F38">
        <f t="shared" si="1"/>
        <v>4200</v>
      </c>
      <c r="G38">
        <f t="shared" si="2"/>
        <v>-4.9999999973806553E-3</v>
      </c>
      <c r="H38">
        <f t="shared" si="5"/>
        <v>-4.9999999973806553E-3</v>
      </c>
      <c r="O38">
        <f t="shared" ca="1" si="3"/>
        <v>1.2718172756855366E-4</v>
      </c>
      <c r="Q38" s="2">
        <f t="shared" si="4"/>
        <v>20110.879000000001</v>
      </c>
    </row>
    <row r="39" spans="1:17" x14ac:dyDescent="0.2">
      <c r="A39" s="48" t="s">
        <v>91</v>
      </c>
      <c r="B39" s="50" t="s">
        <v>32</v>
      </c>
      <c r="C39" s="49">
        <v>35839.542000000001</v>
      </c>
      <c r="D39" s="10"/>
      <c r="E39">
        <f t="shared" si="0"/>
        <v>4550.0004928487651</v>
      </c>
      <c r="F39">
        <f t="shared" si="1"/>
        <v>4550</v>
      </c>
      <c r="G39">
        <f t="shared" si="2"/>
        <v>1.0000000038417056E-3</v>
      </c>
      <c r="H39">
        <f t="shared" si="5"/>
        <v>1.0000000038417056E-3</v>
      </c>
      <c r="O39">
        <f t="shared" ca="1" si="3"/>
        <v>3.661627440267835E-4</v>
      </c>
      <c r="Q39" s="2">
        <f t="shared" si="4"/>
        <v>20821.042000000001</v>
      </c>
    </row>
    <row r="40" spans="1:17" x14ac:dyDescent="0.2">
      <c r="A40" s="48" t="s">
        <v>91</v>
      </c>
      <c r="B40" s="50" t="s">
        <v>32</v>
      </c>
      <c r="C40" s="49">
        <v>35900.383000000002</v>
      </c>
      <c r="D40" s="10"/>
      <c r="E40">
        <f t="shared" si="0"/>
        <v>4579.9859045253379</v>
      </c>
      <c r="F40">
        <f t="shared" si="1"/>
        <v>4580</v>
      </c>
      <c r="G40">
        <f t="shared" si="2"/>
        <v>-2.8599999997823033E-2</v>
      </c>
      <c r="H40">
        <f t="shared" si="5"/>
        <v>-2.8599999997823033E-2</v>
      </c>
      <c r="O40">
        <f t="shared" ca="1" si="3"/>
        <v>3.8664683115177461E-4</v>
      </c>
      <c r="Q40" s="2">
        <f t="shared" si="4"/>
        <v>20881.883000000002</v>
      </c>
    </row>
    <row r="41" spans="1:17" x14ac:dyDescent="0.2">
      <c r="A41" s="48" t="s">
        <v>91</v>
      </c>
      <c r="B41" s="50" t="s">
        <v>32</v>
      </c>
      <c r="C41" s="49">
        <v>36598.410000000003</v>
      </c>
      <c r="D41" s="10"/>
      <c r="E41">
        <f t="shared" si="0"/>
        <v>4924.0076490128258</v>
      </c>
      <c r="F41">
        <f t="shared" si="1"/>
        <v>4924</v>
      </c>
      <c r="G41">
        <f t="shared" si="2"/>
        <v>1.5520000000833534E-2</v>
      </c>
      <c r="H41">
        <f t="shared" si="5"/>
        <v>1.5520000000833534E-2</v>
      </c>
      <c r="O41">
        <f t="shared" ca="1" si="3"/>
        <v>6.2153103018500622E-4</v>
      </c>
      <c r="Q41" s="2">
        <f t="shared" si="4"/>
        <v>21579.910000000003</v>
      </c>
    </row>
    <row r="42" spans="1:17" x14ac:dyDescent="0.2">
      <c r="A42" s="48" t="s">
        <v>91</v>
      </c>
      <c r="B42" s="50" t="s">
        <v>32</v>
      </c>
      <c r="C42" s="49">
        <v>36602.466</v>
      </c>
      <c r="D42" s="10"/>
      <c r="E42">
        <f t="shared" si="0"/>
        <v>4926.0066436013449</v>
      </c>
      <c r="F42">
        <f t="shared" si="1"/>
        <v>4926</v>
      </c>
      <c r="G42">
        <f t="shared" si="2"/>
        <v>1.3480000001436565E-2</v>
      </c>
      <c r="H42">
        <f t="shared" si="5"/>
        <v>1.3480000001436565E-2</v>
      </c>
      <c r="O42">
        <f t="shared" ca="1" si="3"/>
        <v>6.2289663599333911E-4</v>
      </c>
      <c r="Q42" s="2">
        <f t="shared" si="4"/>
        <v>21583.966</v>
      </c>
    </row>
    <row r="43" spans="1:17" x14ac:dyDescent="0.2">
      <c r="A43" s="48" t="s">
        <v>91</v>
      </c>
      <c r="B43" s="50" t="s">
        <v>32</v>
      </c>
      <c r="C43" s="49">
        <v>37367.374000000003</v>
      </c>
      <c r="D43" s="10"/>
      <c r="E43">
        <f t="shared" ref="E43:E75" si="6">+(C43-C$7)/C$8</f>
        <v>5302.9906063025519</v>
      </c>
      <c r="F43">
        <f t="shared" ref="F43:F76" si="7">ROUND(2*E43,0)/2</f>
        <v>5303</v>
      </c>
      <c r="G43">
        <f t="shared" ref="G43:G75" si="8">+C43-(C$7+F43*C$8)</f>
        <v>-1.9059999998717103E-2</v>
      </c>
      <c r="H43">
        <f>+G43</f>
        <v>-1.9059999998717103E-2</v>
      </c>
      <c r="O43">
        <f t="shared" ref="O43:O75" ca="1" si="9">+C$11+C$12*$F43</f>
        <v>8.8031333086406073E-4</v>
      </c>
      <c r="Q43" s="2">
        <f t="shared" ref="Q43:Q75" si="10">+C43-15018.5</f>
        <v>22348.874000000003</v>
      </c>
    </row>
    <row r="44" spans="1:17" x14ac:dyDescent="0.2">
      <c r="A44" s="48" t="s">
        <v>91</v>
      </c>
      <c r="B44" s="50" t="s">
        <v>32</v>
      </c>
      <c r="C44" s="49">
        <v>38134.339999999997</v>
      </c>
      <c r="D44" s="10"/>
      <c r="E44">
        <f t="shared" si="6"/>
        <v>5680.988851760947</v>
      </c>
      <c r="F44">
        <f t="shared" si="7"/>
        <v>5681</v>
      </c>
      <c r="G44">
        <f t="shared" si="8"/>
        <v>-2.2620000003371388E-2</v>
      </c>
      <c r="H44">
        <f>+G44</f>
        <v>-2.2620000003371388E-2</v>
      </c>
      <c r="O44">
        <f t="shared" ca="1" si="9"/>
        <v>1.1384128286389492E-3</v>
      </c>
      <c r="Q44" s="2">
        <f t="shared" si="10"/>
        <v>23115.839999999997</v>
      </c>
    </row>
    <row r="45" spans="1:17" x14ac:dyDescent="0.2">
      <c r="A45" s="48" t="s">
        <v>142</v>
      </c>
      <c r="B45" s="50" t="s">
        <v>32</v>
      </c>
      <c r="C45" s="49">
        <v>43131.837</v>
      </c>
      <c r="D45" s="10"/>
      <c r="E45">
        <f t="shared" si="6"/>
        <v>8143.9990734443227</v>
      </c>
      <c r="F45">
        <f t="shared" si="7"/>
        <v>8144</v>
      </c>
      <c r="G45">
        <f t="shared" si="8"/>
        <v>-1.879999996162951E-3</v>
      </c>
      <c r="I45">
        <f t="shared" ref="I45:I60" si="11">+G45</f>
        <v>-1.879999996162951E-3</v>
      </c>
      <c r="O45">
        <f t="shared" ca="1" si="9"/>
        <v>2.820156381600721E-3</v>
      </c>
      <c r="Q45" s="2">
        <f t="shared" si="10"/>
        <v>28113.337</v>
      </c>
    </row>
    <row r="46" spans="1:17" x14ac:dyDescent="0.2">
      <c r="A46" s="48" t="s">
        <v>142</v>
      </c>
      <c r="B46" s="50" t="s">
        <v>32</v>
      </c>
      <c r="C46" s="49">
        <v>43131.841999999997</v>
      </c>
      <c r="D46" s="10"/>
      <c r="E46">
        <f t="shared" si="6"/>
        <v>8144.0015376881429</v>
      </c>
      <c r="F46">
        <f t="shared" si="7"/>
        <v>8144</v>
      </c>
      <c r="G46">
        <f t="shared" si="8"/>
        <v>3.1200000012177043E-3</v>
      </c>
      <c r="I46">
        <f t="shared" si="11"/>
        <v>3.1200000012177043E-3</v>
      </c>
      <c r="O46">
        <f t="shared" ca="1" si="9"/>
        <v>2.820156381600721E-3</v>
      </c>
      <c r="Q46" s="2">
        <f t="shared" si="10"/>
        <v>28113.341999999997</v>
      </c>
    </row>
    <row r="47" spans="1:17" x14ac:dyDescent="0.2">
      <c r="A47" s="48" t="s">
        <v>142</v>
      </c>
      <c r="B47" s="50" t="s">
        <v>32</v>
      </c>
      <c r="C47" s="49">
        <v>43190.671999999999</v>
      </c>
      <c r="D47" s="10"/>
      <c r="E47">
        <f t="shared" si="6"/>
        <v>8172.9958304994525</v>
      </c>
      <c r="F47">
        <f t="shared" si="7"/>
        <v>8173</v>
      </c>
      <c r="G47">
        <f t="shared" si="8"/>
        <v>-8.4600000045611523E-3</v>
      </c>
      <c r="I47">
        <f t="shared" si="11"/>
        <v>-8.4600000045611523E-3</v>
      </c>
      <c r="O47">
        <f t="shared" ca="1" si="9"/>
        <v>2.8399576658215456E-3</v>
      </c>
      <c r="Q47" s="2">
        <f t="shared" si="10"/>
        <v>28172.171999999999</v>
      </c>
    </row>
    <row r="48" spans="1:17" x14ac:dyDescent="0.2">
      <c r="A48" s="48" t="s">
        <v>142</v>
      </c>
      <c r="B48" s="50" t="s">
        <v>32</v>
      </c>
      <c r="C48" s="49">
        <v>43190.678999999996</v>
      </c>
      <c r="D48" s="10"/>
      <c r="E48">
        <f t="shared" si="6"/>
        <v>8172.9992804408021</v>
      </c>
      <c r="F48">
        <f t="shared" si="7"/>
        <v>8173</v>
      </c>
      <c r="G48">
        <f t="shared" si="8"/>
        <v>-1.4600000067730434E-3</v>
      </c>
      <c r="I48">
        <f t="shared" si="11"/>
        <v>-1.4600000067730434E-3</v>
      </c>
      <c r="O48">
        <f t="shared" ca="1" si="9"/>
        <v>2.8399576658215456E-3</v>
      </c>
      <c r="Q48" s="2">
        <f t="shared" si="10"/>
        <v>28172.178999999996</v>
      </c>
    </row>
    <row r="49" spans="1:17" x14ac:dyDescent="0.2">
      <c r="A49" s="48" t="s">
        <v>142</v>
      </c>
      <c r="B49" s="50" t="s">
        <v>32</v>
      </c>
      <c r="C49" s="49">
        <v>43537.644999999997</v>
      </c>
      <c r="D49" s="10"/>
      <c r="E49">
        <f t="shared" si="6"/>
        <v>8344.0010448393787</v>
      </c>
      <c r="F49">
        <f t="shared" si="7"/>
        <v>8344</v>
      </c>
      <c r="G49">
        <f t="shared" si="8"/>
        <v>2.1199999973759986E-3</v>
      </c>
      <c r="I49">
        <f t="shared" si="11"/>
        <v>2.1199999973759986E-3</v>
      </c>
      <c r="O49">
        <f t="shared" ca="1" si="9"/>
        <v>2.9567169624339948E-3</v>
      </c>
      <c r="Q49" s="2">
        <f t="shared" si="10"/>
        <v>28519.144999999997</v>
      </c>
    </row>
    <row r="50" spans="1:17" x14ac:dyDescent="0.2">
      <c r="A50" s="48" t="s">
        <v>142</v>
      </c>
      <c r="B50" s="50" t="s">
        <v>32</v>
      </c>
      <c r="C50" s="49">
        <v>44598.811999999998</v>
      </c>
      <c r="D50" s="10"/>
      <c r="E50">
        <f t="shared" si="6"/>
        <v>8866.9958896413027</v>
      </c>
      <c r="F50">
        <f t="shared" si="7"/>
        <v>8867</v>
      </c>
      <c r="G50">
        <f t="shared" si="8"/>
        <v>-8.3400000075926073E-3</v>
      </c>
      <c r="I50">
        <f t="shared" si="11"/>
        <v>-8.3400000075926073E-3</v>
      </c>
      <c r="O50">
        <f t="shared" ca="1" si="9"/>
        <v>3.3138228813130075E-3</v>
      </c>
      <c r="Q50" s="2">
        <f t="shared" si="10"/>
        <v>29580.311999999998</v>
      </c>
    </row>
    <row r="51" spans="1:17" x14ac:dyDescent="0.2">
      <c r="A51" s="48" t="s">
        <v>142</v>
      </c>
      <c r="B51" s="50" t="s">
        <v>32</v>
      </c>
      <c r="C51" s="49">
        <v>45298.837</v>
      </c>
      <c r="D51" s="10"/>
      <c r="E51">
        <f t="shared" si="6"/>
        <v>9212.002345960118</v>
      </c>
      <c r="F51">
        <f t="shared" si="7"/>
        <v>9212</v>
      </c>
      <c r="G51">
        <f t="shared" si="8"/>
        <v>4.7599999961676076E-3</v>
      </c>
      <c r="I51">
        <f t="shared" si="11"/>
        <v>4.7599999961676076E-3</v>
      </c>
      <c r="O51">
        <f t="shared" ca="1" si="9"/>
        <v>3.5493898832504056E-3</v>
      </c>
      <c r="Q51" s="2">
        <f t="shared" si="10"/>
        <v>30280.337</v>
      </c>
    </row>
    <row r="52" spans="1:17" x14ac:dyDescent="0.2">
      <c r="A52" s="48" t="s">
        <v>142</v>
      </c>
      <c r="B52" s="50" t="s">
        <v>32</v>
      </c>
      <c r="C52" s="49">
        <v>46820.607000000004</v>
      </c>
      <c r="D52" s="10"/>
      <c r="E52">
        <f t="shared" si="6"/>
        <v>9962.0048102039418</v>
      </c>
      <c r="F52">
        <f t="shared" si="7"/>
        <v>9962</v>
      </c>
      <c r="G52">
        <f t="shared" si="8"/>
        <v>9.7600000008242205E-3</v>
      </c>
      <c r="I52">
        <f t="shared" si="11"/>
        <v>9.7600000008242205E-3</v>
      </c>
      <c r="O52">
        <f t="shared" ca="1" si="9"/>
        <v>4.0614920613751843E-3</v>
      </c>
      <c r="Q52" s="2">
        <f t="shared" si="10"/>
        <v>31802.107000000004</v>
      </c>
    </row>
    <row r="53" spans="1:17" x14ac:dyDescent="0.2">
      <c r="A53" s="48" t="s">
        <v>142</v>
      </c>
      <c r="B53" s="50" t="s">
        <v>32</v>
      </c>
      <c r="C53" s="49">
        <v>48297.724000000002</v>
      </c>
      <c r="D53" s="10"/>
      <c r="E53">
        <f t="shared" si="6"/>
        <v>10690.000098569753</v>
      </c>
      <c r="F53">
        <f t="shared" si="7"/>
        <v>10690</v>
      </c>
      <c r="G53">
        <f t="shared" si="8"/>
        <v>2.0000000222353265E-4</v>
      </c>
      <c r="I53">
        <f t="shared" si="11"/>
        <v>2.0000000222353265E-4</v>
      </c>
      <c r="O53">
        <f t="shared" ca="1" si="9"/>
        <v>4.5585725756083009E-3</v>
      </c>
      <c r="Q53" s="2">
        <f t="shared" si="10"/>
        <v>33279.224000000002</v>
      </c>
    </row>
    <row r="54" spans="1:17" x14ac:dyDescent="0.2">
      <c r="A54" s="48" t="s">
        <v>142</v>
      </c>
      <c r="B54" s="50" t="s">
        <v>32</v>
      </c>
      <c r="C54" s="49">
        <v>49754.574000000001</v>
      </c>
      <c r="D54" s="10"/>
      <c r="E54">
        <f t="shared" si="6"/>
        <v>11408.0068210269</v>
      </c>
      <c r="F54">
        <f t="shared" si="7"/>
        <v>11408</v>
      </c>
      <c r="G54">
        <f t="shared" si="8"/>
        <v>1.3839999999618158E-2</v>
      </c>
      <c r="I54">
        <f t="shared" si="11"/>
        <v>1.3839999999618158E-2</v>
      </c>
      <c r="O54">
        <f t="shared" ca="1" si="9"/>
        <v>5.0488250607997557E-3</v>
      </c>
      <c r="Q54" s="2">
        <f t="shared" si="10"/>
        <v>34736.074000000001</v>
      </c>
    </row>
    <row r="55" spans="1:17" x14ac:dyDescent="0.2">
      <c r="A55" s="48" t="s">
        <v>142</v>
      </c>
      <c r="B55" s="50" t="s">
        <v>32</v>
      </c>
      <c r="C55" s="49">
        <v>50109.637999999999</v>
      </c>
      <c r="D55" s="10"/>
      <c r="E55">
        <f t="shared" si="6"/>
        <v>11582.999674719815</v>
      </c>
      <c r="F55">
        <f t="shared" si="7"/>
        <v>11583</v>
      </c>
      <c r="G55">
        <f t="shared" si="8"/>
        <v>-6.5999999787891284E-4</v>
      </c>
      <c r="I55">
        <f t="shared" si="11"/>
        <v>-6.5999999787891284E-4</v>
      </c>
      <c r="O55">
        <f t="shared" ca="1" si="9"/>
        <v>5.1683155690288706E-3</v>
      </c>
      <c r="Q55" s="2">
        <f t="shared" si="10"/>
        <v>35091.137999999999</v>
      </c>
    </row>
    <row r="56" spans="1:17" x14ac:dyDescent="0.2">
      <c r="A56" s="48" t="s">
        <v>142</v>
      </c>
      <c r="B56" s="50" t="s">
        <v>32</v>
      </c>
      <c r="C56" s="49">
        <v>51229.652000000002</v>
      </c>
      <c r="D56" s="10"/>
      <c r="E56">
        <f t="shared" si="6"/>
        <v>12134.997190762044</v>
      </c>
      <c r="F56">
        <f t="shared" si="7"/>
        <v>12135</v>
      </c>
      <c r="G56">
        <f t="shared" si="8"/>
        <v>-5.6999999942490831E-3</v>
      </c>
      <c r="I56">
        <f t="shared" si="11"/>
        <v>-5.6999999942490831E-3</v>
      </c>
      <c r="O56">
        <f t="shared" ca="1" si="9"/>
        <v>5.5452227721287072E-3</v>
      </c>
      <c r="Q56" s="2">
        <f t="shared" si="10"/>
        <v>36211.152000000002</v>
      </c>
    </row>
    <row r="57" spans="1:17" x14ac:dyDescent="0.2">
      <c r="A57" s="48" t="s">
        <v>142</v>
      </c>
      <c r="B57" s="50" t="s">
        <v>32</v>
      </c>
      <c r="C57" s="49">
        <v>51231.690999999999</v>
      </c>
      <c r="D57" s="10"/>
      <c r="E57">
        <f t="shared" si="6"/>
        <v>12136.002109392712</v>
      </c>
      <c r="F57">
        <f t="shared" si="7"/>
        <v>12136</v>
      </c>
      <c r="G57">
        <f t="shared" si="8"/>
        <v>4.2800000010174699E-3</v>
      </c>
      <c r="I57">
        <f t="shared" si="11"/>
        <v>4.2800000010174699E-3</v>
      </c>
      <c r="O57">
        <f t="shared" ca="1" si="9"/>
        <v>5.545905575032874E-3</v>
      </c>
      <c r="Q57" s="2">
        <f t="shared" si="10"/>
        <v>36213.190999999999</v>
      </c>
    </row>
    <row r="58" spans="1:17" x14ac:dyDescent="0.2">
      <c r="A58" s="48" t="s">
        <v>142</v>
      </c>
      <c r="B58" s="50" t="s">
        <v>32</v>
      </c>
      <c r="C58" s="49">
        <v>51576.625</v>
      </c>
      <c r="D58" s="10"/>
      <c r="E58">
        <f t="shared" si="6"/>
        <v>12306.00240510197</v>
      </c>
      <c r="F58">
        <f t="shared" si="7"/>
        <v>12306</v>
      </c>
      <c r="G58">
        <f t="shared" si="8"/>
        <v>4.8800000004121102E-3</v>
      </c>
      <c r="I58">
        <f t="shared" si="11"/>
        <v>4.8800000004121102E-3</v>
      </c>
      <c r="O58">
        <f t="shared" ca="1" si="9"/>
        <v>5.6619820687411563E-3</v>
      </c>
      <c r="Q58" s="2">
        <f t="shared" si="10"/>
        <v>36558.125</v>
      </c>
    </row>
    <row r="59" spans="1:17" x14ac:dyDescent="0.2">
      <c r="A59" s="48" t="s">
        <v>142</v>
      </c>
      <c r="B59" s="50" t="s">
        <v>32</v>
      </c>
      <c r="C59" s="49">
        <v>51582.707000000002</v>
      </c>
      <c r="D59" s="10"/>
      <c r="E59">
        <f t="shared" si="6"/>
        <v>12308.999911287223</v>
      </c>
      <c r="F59">
        <f t="shared" si="7"/>
        <v>12309</v>
      </c>
      <c r="G59">
        <f t="shared" si="8"/>
        <v>-1.7999999545281753E-4</v>
      </c>
      <c r="I59">
        <f t="shared" si="11"/>
        <v>-1.7999999545281753E-4</v>
      </c>
      <c r="O59">
        <f t="shared" ca="1" si="9"/>
        <v>5.6640304774536552E-3</v>
      </c>
      <c r="Q59" s="2">
        <f t="shared" si="10"/>
        <v>36564.207000000002</v>
      </c>
    </row>
    <row r="60" spans="1:17" x14ac:dyDescent="0.2">
      <c r="A60" s="48" t="s">
        <v>188</v>
      </c>
      <c r="B60" s="50" t="s">
        <v>32</v>
      </c>
      <c r="C60" s="49">
        <v>51996.633000000002</v>
      </c>
      <c r="D60" s="10"/>
      <c r="E60">
        <f t="shared" si="6"/>
        <v>12513.002828951909</v>
      </c>
      <c r="F60">
        <f t="shared" si="7"/>
        <v>12513</v>
      </c>
      <c r="G60">
        <f t="shared" si="8"/>
        <v>5.7400000005145557E-3</v>
      </c>
      <c r="I60">
        <f t="shared" si="11"/>
        <v>5.7400000005145557E-3</v>
      </c>
      <c r="O60">
        <f t="shared" ca="1" si="9"/>
        <v>5.8033222699035956E-3</v>
      </c>
      <c r="Q60" s="2">
        <f t="shared" si="10"/>
        <v>36978.133000000002</v>
      </c>
    </row>
    <row r="61" spans="1:17" x14ac:dyDescent="0.2">
      <c r="A61" s="9" t="s">
        <v>31</v>
      </c>
      <c r="B61" s="29" t="s">
        <v>32</v>
      </c>
      <c r="C61" s="9">
        <v>53029.406199999998</v>
      </c>
      <c r="D61" s="9">
        <v>2.3E-3</v>
      </c>
      <c r="E61">
        <f t="shared" si="6"/>
        <v>13022.00382450641</v>
      </c>
      <c r="F61">
        <f t="shared" si="7"/>
        <v>13022</v>
      </c>
      <c r="G61">
        <f t="shared" si="8"/>
        <v>7.7599999931408092E-3</v>
      </c>
      <c r="K61">
        <f>+G61</f>
        <v>7.7599999931408092E-3</v>
      </c>
      <c r="O61">
        <f t="shared" ca="1" si="9"/>
        <v>6.150868948124279E-3</v>
      </c>
      <c r="Q61" s="2">
        <f t="shared" si="10"/>
        <v>38010.906199999998</v>
      </c>
    </row>
    <row r="62" spans="1:17" x14ac:dyDescent="0.2">
      <c r="A62" s="48" t="s">
        <v>188</v>
      </c>
      <c r="B62" s="50" t="s">
        <v>32</v>
      </c>
      <c r="C62" s="49">
        <v>53463.615700000002</v>
      </c>
      <c r="D62" s="10"/>
      <c r="E62">
        <f t="shared" si="6"/>
        <v>13236.003440084376</v>
      </c>
      <c r="F62">
        <f t="shared" si="7"/>
        <v>13236</v>
      </c>
      <c r="G62">
        <f t="shared" si="8"/>
        <v>6.9799999982933514E-3</v>
      </c>
      <c r="K62">
        <f>+G62</f>
        <v>6.9799999982933514E-3</v>
      </c>
      <c r="O62">
        <f t="shared" ca="1" si="9"/>
        <v>6.2969887696158813E-3</v>
      </c>
      <c r="Q62" s="2">
        <f t="shared" si="10"/>
        <v>38445.115700000002</v>
      </c>
    </row>
    <row r="63" spans="1:17" x14ac:dyDescent="0.2">
      <c r="A63" s="48" t="s">
        <v>188</v>
      </c>
      <c r="B63" s="50" t="s">
        <v>32</v>
      </c>
      <c r="C63" s="49">
        <v>53812.608</v>
      </c>
      <c r="D63" s="10"/>
      <c r="E63">
        <f t="shared" si="6"/>
        <v>13408.003863934313</v>
      </c>
      <c r="F63">
        <f t="shared" si="7"/>
        <v>13408</v>
      </c>
      <c r="G63">
        <f t="shared" si="8"/>
        <v>7.8399999983957969E-3</v>
      </c>
      <c r="K63">
        <f>+G63</f>
        <v>7.8399999983957969E-3</v>
      </c>
      <c r="O63">
        <f t="shared" ca="1" si="9"/>
        <v>6.4144308691324974E-3</v>
      </c>
      <c r="Q63" s="2">
        <f t="shared" si="10"/>
        <v>38794.108</v>
      </c>
    </row>
    <row r="64" spans="1:17" x14ac:dyDescent="0.2">
      <c r="A64" s="30" t="s">
        <v>42</v>
      </c>
      <c r="B64" s="31" t="s">
        <v>32</v>
      </c>
      <c r="C64" s="30">
        <v>54417.252899999999</v>
      </c>
      <c r="D64" s="30">
        <v>1.8E-3</v>
      </c>
      <c r="E64">
        <f t="shared" si="6"/>
        <v>13706.002355817094</v>
      </c>
      <c r="F64">
        <f t="shared" si="7"/>
        <v>13706</v>
      </c>
      <c r="G64">
        <f t="shared" si="8"/>
        <v>4.7799999956623651E-3</v>
      </c>
      <c r="K64">
        <f>+G64</f>
        <v>4.7799999956623651E-3</v>
      </c>
      <c r="O64">
        <f t="shared" ca="1" si="9"/>
        <v>6.6179061345740756E-3</v>
      </c>
      <c r="Q64" s="2">
        <f t="shared" si="10"/>
        <v>39398.752899999999</v>
      </c>
    </row>
    <row r="65" spans="1:17" x14ac:dyDescent="0.2">
      <c r="A65" s="32" t="s">
        <v>35</v>
      </c>
      <c r="B65" s="33" t="s">
        <v>32</v>
      </c>
      <c r="C65" s="32">
        <v>54500.446600000003</v>
      </c>
      <c r="D65" s="32">
        <v>1E-4</v>
      </c>
      <c r="E65">
        <f t="shared" si="6"/>
        <v>13747.004268070301</v>
      </c>
      <c r="F65">
        <f t="shared" si="7"/>
        <v>13747</v>
      </c>
      <c r="G65">
        <f t="shared" si="8"/>
        <v>8.6599999995087273E-3</v>
      </c>
      <c r="J65">
        <f>+G65</f>
        <v>8.6599999995087273E-3</v>
      </c>
      <c r="O65">
        <f t="shared" ca="1" si="9"/>
        <v>6.6459010536448967E-3</v>
      </c>
      <c r="Q65" s="2">
        <f t="shared" si="10"/>
        <v>39481.946600000003</v>
      </c>
    </row>
    <row r="66" spans="1:17" x14ac:dyDescent="0.2">
      <c r="A66" s="34" t="s">
        <v>43</v>
      </c>
      <c r="B66" s="33" t="s">
        <v>32</v>
      </c>
      <c r="C66" s="32">
        <v>54516.677100000001</v>
      </c>
      <c r="D66" s="32">
        <v>5.0000000000000001E-4</v>
      </c>
      <c r="E66">
        <f t="shared" si="6"/>
        <v>13755.00344994135</v>
      </c>
      <c r="F66">
        <f t="shared" si="7"/>
        <v>13755</v>
      </c>
      <c r="G66">
        <f t="shared" si="8"/>
        <v>6.9999999977881089E-3</v>
      </c>
      <c r="K66">
        <f t="shared" ref="K66:K75" si="12">+G66</f>
        <v>6.9999999977881089E-3</v>
      </c>
      <c r="O66">
        <f t="shared" ca="1" si="9"/>
        <v>6.6513634768782283E-3</v>
      </c>
      <c r="Q66" s="2">
        <f t="shared" si="10"/>
        <v>39498.177100000001</v>
      </c>
    </row>
    <row r="67" spans="1:17" x14ac:dyDescent="0.2">
      <c r="A67" s="34" t="s">
        <v>46</v>
      </c>
      <c r="B67" s="33" t="s">
        <v>32</v>
      </c>
      <c r="C67" s="32">
        <v>54863.640500000001</v>
      </c>
      <c r="D67" s="32">
        <v>2.0000000000000001E-4</v>
      </c>
      <c r="E67">
        <f t="shared" si="6"/>
        <v>13926.003932933141</v>
      </c>
      <c r="F67">
        <f t="shared" si="7"/>
        <v>13926</v>
      </c>
      <c r="G67">
        <f t="shared" si="8"/>
        <v>7.980000002135057E-3</v>
      </c>
      <c r="K67">
        <f t="shared" si="12"/>
        <v>7.980000002135057E-3</v>
      </c>
      <c r="O67">
        <f t="shared" ca="1" si="9"/>
        <v>6.7681227734906774E-3</v>
      </c>
      <c r="Q67" s="2">
        <f t="shared" si="10"/>
        <v>39845.140500000001</v>
      </c>
    </row>
    <row r="68" spans="1:17" x14ac:dyDescent="0.2">
      <c r="A68" s="34" t="s">
        <v>44</v>
      </c>
      <c r="B68" s="33" t="s">
        <v>32</v>
      </c>
      <c r="C68" s="32">
        <v>54932.627699999997</v>
      </c>
      <c r="D68" s="32">
        <v>4.0000000000000002E-4</v>
      </c>
      <c r="E68">
        <f t="shared" si="6"/>
        <v>13960.004189214496</v>
      </c>
      <c r="F68">
        <f t="shared" si="7"/>
        <v>13960</v>
      </c>
      <c r="G68">
        <f t="shared" si="8"/>
        <v>8.4999999962747097E-3</v>
      </c>
      <c r="K68">
        <f t="shared" si="12"/>
        <v>8.4999999962747097E-3</v>
      </c>
      <c r="O68">
        <f t="shared" ca="1" si="9"/>
        <v>6.7913380722323339E-3</v>
      </c>
      <c r="Q68" s="2">
        <f t="shared" si="10"/>
        <v>39914.127699999997</v>
      </c>
    </row>
    <row r="69" spans="1:17" s="64" customFormat="1" ht="12" customHeight="1" x14ac:dyDescent="0.2">
      <c r="A69" s="34" t="s">
        <v>47</v>
      </c>
      <c r="B69" s="33" t="s">
        <v>32</v>
      </c>
      <c r="C69" s="32">
        <v>55210.600200000001</v>
      </c>
      <c r="D69" s="32">
        <v>4.0000000000000002E-4</v>
      </c>
      <c r="E69" s="64">
        <f t="shared" si="6"/>
        <v>14097.002592384501</v>
      </c>
      <c r="F69" s="64">
        <f t="shared" si="7"/>
        <v>14097</v>
      </c>
      <c r="G69" s="64">
        <f t="shared" si="8"/>
        <v>5.260000005364418E-3</v>
      </c>
      <c r="K69" s="64">
        <f t="shared" si="12"/>
        <v>5.260000005364418E-3</v>
      </c>
      <c r="O69" s="64">
        <f t="shared" ca="1" si="9"/>
        <v>6.8848820701031266E-3</v>
      </c>
      <c r="Q69" s="65">
        <f t="shared" si="10"/>
        <v>40192.100200000001</v>
      </c>
    </row>
    <row r="70" spans="1:17" s="64" customFormat="1" ht="12" customHeight="1" x14ac:dyDescent="0.2">
      <c r="A70" s="34" t="s">
        <v>45</v>
      </c>
      <c r="B70" s="33" t="s">
        <v>32</v>
      </c>
      <c r="C70" s="32">
        <v>55279.59</v>
      </c>
      <c r="D70" s="32">
        <v>2.0000000000000001E-4</v>
      </c>
      <c r="E70" s="64">
        <f t="shared" si="6"/>
        <v>14131.004130072644</v>
      </c>
      <c r="F70" s="64">
        <f t="shared" si="7"/>
        <v>14131</v>
      </c>
      <c r="G70" s="64">
        <f t="shared" si="8"/>
        <v>8.3799999993061647E-3</v>
      </c>
      <c r="K70" s="64">
        <f t="shared" si="12"/>
        <v>8.3799999993061647E-3</v>
      </c>
      <c r="O70" s="64">
        <f t="shared" ca="1" si="9"/>
        <v>6.908097368844783E-3</v>
      </c>
      <c r="Q70" s="65">
        <f t="shared" si="10"/>
        <v>40261.089999999997</v>
      </c>
    </row>
    <row r="71" spans="1:17" s="64" customFormat="1" ht="12" customHeight="1" x14ac:dyDescent="0.2">
      <c r="A71" s="48" t="s">
        <v>235</v>
      </c>
      <c r="B71" s="50" t="s">
        <v>32</v>
      </c>
      <c r="C71" s="49">
        <v>55983.660600000003</v>
      </c>
      <c r="D71" s="66"/>
      <c r="E71" s="64">
        <f t="shared" si="6"/>
        <v>14478.004455352831</v>
      </c>
      <c r="F71" s="64">
        <f t="shared" si="7"/>
        <v>14478</v>
      </c>
      <c r="G71" s="64">
        <f t="shared" si="8"/>
        <v>9.0400000044610351E-3</v>
      </c>
      <c r="K71" s="64">
        <f t="shared" si="12"/>
        <v>9.0400000044610351E-3</v>
      </c>
      <c r="O71" s="64">
        <f t="shared" ca="1" si="9"/>
        <v>7.145029976590514E-3</v>
      </c>
      <c r="Q71" s="65">
        <f t="shared" si="10"/>
        <v>40965.160600000003</v>
      </c>
    </row>
    <row r="72" spans="1:17" s="64" customFormat="1" ht="12" customHeight="1" x14ac:dyDescent="0.2">
      <c r="A72" s="34" t="s">
        <v>49</v>
      </c>
      <c r="B72" s="33" t="s">
        <v>32</v>
      </c>
      <c r="C72" s="32">
        <v>55983.6607</v>
      </c>
      <c r="D72" s="32">
        <v>2.0000000000000001E-4</v>
      </c>
      <c r="E72" s="64">
        <f t="shared" si="6"/>
        <v>14478.004504637707</v>
      </c>
      <c r="F72" s="64">
        <f t="shared" si="7"/>
        <v>14478</v>
      </c>
      <c r="G72" s="64">
        <f t="shared" si="8"/>
        <v>9.1400000019348226E-3</v>
      </c>
      <c r="K72" s="64">
        <f t="shared" si="12"/>
        <v>9.1400000019348226E-3</v>
      </c>
      <c r="O72" s="64">
        <f t="shared" ca="1" si="9"/>
        <v>7.145029976590514E-3</v>
      </c>
      <c r="Q72" s="65">
        <f t="shared" si="10"/>
        <v>40965.1607</v>
      </c>
    </row>
    <row r="73" spans="1:17" s="64" customFormat="1" ht="12" customHeight="1" x14ac:dyDescent="0.2">
      <c r="A73" s="32" t="s">
        <v>48</v>
      </c>
      <c r="B73" s="33" t="s">
        <v>32</v>
      </c>
      <c r="C73" s="32">
        <v>55987.721799999999</v>
      </c>
      <c r="D73" s="32">
        <v>5.0000000000000001E-4</v>
      </c>
      <c r="E73" s="64">
        <f t="shared" si="6"/>
        <v>14480.006012754926</v>
      </c>
      <c r="F73" s="64">
        <f t="shared" si="7"/>
        <v>14480</v>
      </c>
      <c r="G73" s="64">
        <f t="shared" si="8"/>
        <v>1.2199999997392297E-2</v>
      </c>
      <c r="K73" s="64">
        <f t="shared" si="12"/>
        <v>1.2199999997392297E-2</v>
      </c>
      <c r="O73" s="64">
        <f t="shared" ca="1" si="9"/>
        <v>7.1463955823988477E-3</v>
      </c>
      <c r="Q73" s="65">
        <f t="shared" si="10"/>
        <v>40969.221799999999</v>
      </c>
    </row>
    <row r="74" spans="1:17" s="64" customFormat="1" ht="12" customHeight="1" x14ac:dyDescent="0.2">
      <c r="A74" s="34" t="s">
        <v>50</v>
      </c>
      <c r="B74" s="33" t="s">
        <v>32</v>
      </c>
      <c r="C74" s="32">
        <v>56334.681299999997</v>
      </c>
      <c r="D74" s="32">
        <v>2.0000000000000001E-4</v>
      </c>
      <c r="E74" s="64">
        <f t="shared" si="6"/>
        <v>14651.004573636532</v>
      </c>
      <c r="F74" s="64">
        <f t="shared" si="7"/>
        <v>14651</v>
      </c>
      <c r="G74" s="64">
        <f t="shared" si="8"/>
        <v>9.2799999983981252E-3</v>
      </c>
      <c r="K74" s="64">
        <f t="shared" si="12"/>
        <v>9.2799999983981252E-3</v>
      </c>
      <c r="O74" s="64">
        <f t="shared" ca="1" si="9"/>
        <v>7.2631548790112969E-3</v>
      </c>
      <c r="Q74" s="65">
        <f t="shared" si="10"/>
        <v>41316.181299999997</v>
      </c>
    </row>
    <row r="75" spans="1:17" s="64" customFormat="1" ht="12" customHeight="1" x14ac:dyDescent="0.2">
      <c r="A75" s="51" t="s">
        <v>1</v>
      </c>
      <c r="B75" s="52" t="s">
        <v>32</v>
      </c>
      <c r="C75" s="53">
        <v>57446.5841</v>
      </c>
      <c r="D75" s="53">
        <v>1E-4</v>
      </c>
      <c r="E75" s="64">
        <f t="shared" si="6"/>
        <v>15199.004494780731</v>
      </c>
      <c r="F75" s="64">
        <f t="shared" si="7"/>
        <v>15199</v>
      </c>
      <c r="G75" s="64">
        <f t="shared" si="8"/>
        <v>9.1199999951641075E-3</v>
      </c>
      <c r="K75" s="64">
        <f t="shared" si="12"/>
        <v>9.1199999951641075E-3</v>
      </c>
      <c r="O75" s="64">
        <f t="shared" ca="1" si="9"/>
        <v>7.6373308704944676E-3</v>
      </c>
      <c r="Q75" s="65">
        <f t="shared" si="10"/>
        <v>42428.0841</v>
      </c>
    </row>
    <row r="76" spans="1:17" s="64" customFormat="1" ht="12" customHeight="1" x14ac:dyDescent="0.2">
      <c r="A76" s="54" t="s">
        <v>0</v>
      </c>
      <c r="B76" s="55" t="s">
        <v>32</v>
      </c>
      <c r="C76" s="54">
        <v>58450.951200000003</v>
      </c>
      <c r="D76" s="54">
        <v>1E-4</v>
      </c>
      <c r="E76" s="64">
        <f>+(C76-C$7)/C$8</f>
        <v>15694.005579048015</v>
      </c>
      <c r="F76" s="64">
        <f t="shared" si="7"/>
        <v>15694</v>
      </c>
      <c r="G76" s="64">
        <f>+C76-(C$7+F76*C$8)</f>
        <v>1.1319999997795094E-2</v>
      </c>
      <c r="K76" s="64">
        <f>+G76</f>
        <v>1.1319999997795094E-2</v>
      </c>
      <c r="O76" s="64">
        <f ca="1">+C$11+C$12*$F76</f>
        <v>7.9753183080568217E-3</v>
      </c>
      <c r="Q76" s="65">
        <f>+C76-15018.5</f>
        <v>43432.451200000003</v>
      </c>
    </row>
    <row r="77" spans="1:17" s="64" customFormat="1" ht="12" customHeight="1" x14ac:dyDescent="0.2">
      <c r="A77" s="56" t="s">
        <v>246</v>
      </c>
      <c r="B77" s="57" t="s">
        <v>32</v>
      </c>
      <c r="C77" s="58">
        <v>58154.714999999997</v>
      </c>
      <c r="D77" s="58">
        <v>1E-4</v>
      </c>
      <c r="E77" s="64">
        <f>+(C77-C$7)/C$8</f>
        <v>15548.005933899121</v>
      </c>
      <c r="F77" s="64">
        <f>ROUND(2*E77,0)/2</f>
        <v>15548</v>
      </c>
      <c r="G77" s="64">
        <f>+C77-(C$7+F77*C$8)</f>
        <v>1.2039999994158279E-2</v>
      </c>
      <c r="K77" s="64">
        <f>+G77</f>
        <v>1.2039999994158279E-2</v>
      </c>
      <c r="O77" s="64">
        <f ca="1">+C$11+C$12*$F77</f>
        <v>7.8756290840485323E-3</v>
      </c>
      <c r="Q77" s="65">
        <f>+C77-15018.5</f>
        <v>43136.214999999997</v>
      </c>
    </row>
    <row r="78" spans="1:17" s="64" customFormat="1" ht="12" customHeight="1" x14ac:dyDescent="0.2">
      <c r="A78" s="59" t="s">
        <v>247</v>
      </c>
      <c r="B78" s="60" t="s">
        <v>32</v>
      </c>
      <c r="C78" s="61">
        <v>58795.884400000003</v>
      </c>
      <c r="D78" s="61">
        <v>2.0000000000000001E-4</v>
      </c>
      <c r="E78" s="64">
        <f>+(C78-C$7)/C$8</f>
        <v>15864.005480478261</v>
      </c>
      <c r="F78" s="64">
        <f>ROUND(2*E78,0)/2</f>
        <v>15864</v>
      </c>
      <c r="G78" s="64">
        <f>+C78-(C$7+F78*C$8)</f>
        <v>1.1120000002847519E-2</v>
      </c>
      <c r="K78" s="64">
        <f>+G78</f>
        <v>1.1120000002847519E-2</v>
      </c>
      <c r="O78" s="64">
        <f ca="1">+C$11+C$12*$F78</f>
        <v>8.0913948017651057E-3</v>
      </c>
      <c r="Q78" s="65">
        <f>+C78-15018.5</f>
        <v>43777.384400000003</v>
      </c>
    </row>
    <row r="79" spans="1:17" s="64" customFormat="1" ht="12" customHeight="1" x14ac:dyDescent="0.2">
      <c r="A79" s="59" t="s">
        <v>248</v>
      </c>
      <c r="B79" s="60" t="s">
        <v>32</v>
      </c>
      <c r="C79" s="61">
        <v>58917.625899999999</v>
      </c>
      <c r="D79" s="61">
        <v>2.9999999999999997E-4</v>
      </c>
      <c r="E79" s="64">
        <f>+(C79-C$7)/C$8</f>
        <v>15924.005628332889</v>
      </c>
      <c r="F79" s="64">
        <f>ROUND(2*E79,0)/2</f>
        <v>15924</v>
      </c>
      <c r="G79" s="64">
        <f>+C79-(C$7+F79*C$8)</f>
        <v>1.1419999995268881E-2</v>
      </c>
      <c r="K79" s="64">
        <f>+G79</f>
        <v>1.1419999995268881E-2</v>
      </c>
      <c r="O79" s="64">
        <f ca="1">+C$11+C$12*$F79</f>
        <v>8.1323629760150871E-3</v>
      </c>
      <c r="Q79" s="65">
        <f>+C79-15018.5</f>
        <v>43899.125899999999</v>
      </c>
    </row>
    <row r="80" spans="1:17" s="64" customFormat="1" ht="12" customHeight="1" x14ac:dyDescent="0.2">
      <c r="A80" s="62" t="s">
        <v>249</v>
      </c>
      <c r="B80" s="63" t="s">
        <v>32</v>
      </c>
      <c r="C80" s="67">
        <v>59907.786200000002</v>
      </c>
      <c r="D80" s="68">
        <v>5.9999999999999995E-4</v>
      </c>
      <c r="E80" s="64">
        <f>+(C80-C$7)/C$8</f>
        <v>16412.004908773695</v>
      </c>
      <c r="F80" s="64">
        <f>ROUND(2*E80,0)/2</f>
        <v>16412</v>
      </c>
      <c r="G80" s="64">
        <f>+C80-(C$7+F80*C$8)</f>
        <v>9.9600000030477531E-3</v>
      </c>
      <c r="K80" s="64">
        <f>+G80</f>
        <v>9.9600000030477531E-3</v>
      </c>
      <c r="O80" s="64">
        <f ca="1">+C$11+C$12*$F80</f>
        <v>8.4655707932482765E-3</v>
      </c>
      <c r="Q80" s="65">
        <f>+C80-15018.5</f>
        <v>44889.286200000002</v>
      </c>
    </row>
    <row r="81" spans="2:4" s="64" customFormat="1" ht="12" customHeight="1" x14ac:dyDescent="0.2">
      <c r="B81" s="69"/>
      <c r="C81" s="66"/>
      <c r="D81" s="66"/>
    </row>
    <row r="82" spans="2:4" s="64" customFormat="1" ht="12" customHeight="1" x14ac:dyDescent="0.2">
      <c r="B82" s="69"/>
      <c r="C82" s="66"/>
      <c r="D82" s="66"/>
    </row>
    <row r="83" spans="2:4" s="64" customFormat="1" ht="12" customHeight="1" x14ac:dyDescent="0.2">
      <c r="B83" s="69"/>
      <c r="C83" s="66"/>
      <c r="D83" s="66"/>
    </row>
    <row r="84" spans="2:4" s="64" customFormat="1" ht="12" customHeight="1" x14ac:dyDescent="0.2">
      <c r="B84" s="69"/>
      <c r="C84" s="66"/>
      <c r="D84" s="66"/>
    </row>
    <row r="85" spans="2:4" s="64" customFormat="1" ht="12" customHeight="1" x14ac:dyDescent="0.2">
      <c r="B85" s="69"/>
      <c r="C85" s="66"/>
      <c r="D85" s="66"/>
    </row>
    <row r="86" spans="2:4" s="64" customFormat="1" ht="12" customHeight="1" x14ac:dyDescent="0.2">
      <c r="B86" s="69"/>
      <c r="C86" s="66"/>
      <c r="D86" s="66"/>
    </row>
    <row r="87" spans="2:4" s="64" customFormat="1" ht="12" customHeight="1" x14ac:dyDescent="0.2">
      <c r="B87" s="69"/>
      <c r="C87" s="66"/>
      <c r="D87" s="66"/>
    </row>
    <row r="88" spans="2:4" s="64" customFormat="1" ht="12" customHeight="1" x14ac:dyDescent="0.2">
      <c r="B88" s="69"/>
      <c r="C88" s="66"/>
      <c r="D88" s="66"/>
    </row>
    <row r="89" spans="2:4" s="64" customFormat="1" ht="12" customHeight="1" x14ac:dyDescent="0.2">
      <c r="B89" s="69"/>
      <c r="C89" s="66"/>
      <c r="D89" s="66"/>
    </row>
    <row r="90" spans="2:4" s="64" customFormat="1" ht="12" customHeight="1" x14ac:dyDescent="0.2">
      <c r="B90" s="69"/>
      <c r="C90" s="66"/>
      <c r="D90" s="66"/>
    </row>
    <row r="91" spans="2:4" s="64" customFormat="1" ht="12" customHeight="1" x14ac:dyDescent="0.2">
      <c r="B91" s="69"/>
      <c r="C91" s="66"/>
      <c r="D91" s="66"/>
    </row>
    <row r="92" spans="2:4" s="64" customFormat="1" ht="12" customHeight="1" x14ac:dyDescent="0.2">
      <c r="B92" s="69"/>
      <c r="C92" s="66"/>
      <c r="D92" s="66"/>
    </row>
    <row r="93" spans="2:4" s="64" customFormat="1" ht="12" customHeight="1" x14ac:dyDescent="0.2">
      <c r="B93" s="69"/>
      <c r="C93" s="66"/>
      <c r="D93" s="66"/>
    </row>
    <row r="94" spans="2:4" s="64" customFormat="1" ht="12" customHeight="1" x14ac:dyDescent="0.2">
      <c r="B94" s="69"/>
      <c r="C94" s="66"/>
      <c r="D94" s="66"/>
    </row>
    <row r="95" spans="2:4" s="64" customFormat="1" ht="12" customHeight="1" x14ac:dyDescent="0.2">
      <c r="B95" s="69"/>
      <c r="C95" s="66"/>
      <c r="D95" s="66"/>
    </row>
    <row r="96" spans="2:4" s="64" customFormat="1" ht="12" customHeight="1" x14ac:dyDescent="0.2">
      <c r="B96" s="69"/>
      <c r="C96" s="66"/>
      <c r="D96" s="66"/>
    </row>
    <row r="97" spans="2:4" s="64" customFormat="1" ht="12" customHeight="1" x14ac:dyDescent="0.2">
      <c r="B97" s="69"/>
      <c r="C97" s="66"/>
      <c r="D97" s="66"/>
    </row>
    <row r="98" spans="2:4" s="64" customFormat="1" ht="12" customHeight="1" x14ac:dyDescent="0.2">
      <c r="C98" s="66"/>
      <c r="D98" s="66"/>
    </row>
    <row r="99" spans="2:4" s="64" customFormat="1" ht="12" customHeight="1" x14ac:dyDescent="0.2">
      <c r="C99" s="66"/>
      <c r="D99" s="66"/>
    </row>
    <row r="100" spans="2:4" s="64" customFormat="1" ht="12" customHeight="1" x14ac:dyDescent="0.2">
      <c r="C100" s="66"/>
      <c r="D100" s="66"/>
    </row>
    <row r="101" spans="2:4" s="64" customFormat="1" ht="12" customHeight="1" x14ac:dyDescent="0.2">
      <c r="C101" s="66"/>
      <c r="D101" s="66"/>
    </row>
    <row r="102" spans="2:4" s="64" customFormat="1" ht="12" customHeight="1" x14ac:dyDescent="0.2">
      <c r="C102" s="66"/>
      <c r="D102" s="66"/>
    </row>
    <row r="103" spans="2:4" s="64" customFormat="1" ht="12" customHeight="1" x14ac:dyDescent="0.2">
      <c r="C103" s="66"/>
      <c r="D103" s="66"/>
    </row>
    <row r="104" spans="2:4" s="64" customFormat="1" ht="12" customHeight="1" x14ac:dyDescent="0.2">
      <c r="C104" s="66"/>
      <c r="D104" s="66"/>
    </row>
    <row r="105" spans="2:4" s="64" customFormat="1" ht="12" customHeight="1" x14ac:dyDescent="0.2">
      <c r="C105" s="66"/>
      <c r="D105" s="66"/>
    </row>
    <row r="106" spans="2:4" x14ac:dyDescent="0.2">
      <c r="C106" s="10"/>
      <c r="D106" s="10"/>
    </row>
    <row r="107" spans="2:4" x14ac:dyDescent="0.2">
      <c r="C107" s="10"/>
      <c r="D107" s="10"/>
    </row>
    <row r="108" spans="2:4" x14ac:dyDescent="0.2">
      <c r="C108" s="10"/>
      <c r="D108" s="10"/>
    </row>
    <row r="109" spans="2:4" x14ac:dyDescent="0.2">
      <c r="C109" s="10"/>
      <c r="D109" s="10"/>
    </row>
    <row r="110" spans="2:4" x14ac:dyDescent="0.2">
      <c r="C110" s="10"/>
      <c r="D110" s="10"/>
    </row>
    <row r="111" spans="2:4" x14ac:dyDescent="0.2"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</sheetData>
  <protectedRanges>
    <protectedRange sqref="A77:D79" name="Range1"/>
  </protectedRanges>
  <phoneticPr fontId="8" type="noConversion"/>
  <hyperlinks>
    <hyperlink ref="H63051" r:id="rId1" display="http://vsolj.cetus-net.org/bulletin.html" xr:uid="{00000000-0004-0000-0000-000000000000}"/>
    <hyperlink ref="H63044" r:id="rId2" display="http://vsolj.cetus-net.org/bulletin.html" xr:uid="{00000000-0004-0000-0000-000001000000}"/>
    <hyperlink ref="AP541" r:id="rId3" display="http://cdsbib.u-strasbg.fr/cgi-bin/cdsbib?1990RMxAA..21..381G" xr:uid="{00000000-0004-0000-0000-000002000000}"/>
    <hyperlink ref="AP544" r:id="rId4" display="http://cdsbib.u-strasbg.fr/cgi-bin/cdsbib?1990RMxAA..21..381G" xr:uid="{00000000-0004-0000-0000-000003000000}"/>
    <hyperlink ref="AP542" r:id="rId5" display="http://cdsbib.u-strasbg.fr/cgi-bin/cdsbib?1990RMxAA..21..381G" xr:uid="{00000000-0004-0000-0000-000004000000}"/>
    <hyperlink ref="AP520" r:id="rId6" display="http://cdsbib.u-strasbg.fr/cgi-bin/cdsbib?1990RMxAA..21..381G" xr:uid="{00000000-0004-0000-0000-000005000000}"/>
    <hyperlink ref="I63051" r:id="rId7" display="http://vsolj.cetus-net.org/bulletin.html" xr:uid="{00000000-0004-0000-0000-000006000000}"/>
    <hyperlink ref="AQ654" r:id="rId8" display="http://cdsbib.u-strasbg.fr/cgi-bin/cdsbib?1990RMxAA..21..381G" xr:uid="{00000000-0004-0000-0000-000007000000}"/>
    <hyperlink ref="AQ64459" r:id="rId9" display="http://cdsbib.u-strasbg.fr/cgi-bin/cdsbib?1990RMxAA..21..381G" xr:uid="{00000000-0004-0000-0000-000008000000}"/>
    <hyperlink ref="AQ655" r:id="rId10" display="http://cdsbib.u-strasbg.fr/cgi-bin/cdsbib?1990RMxAA..21..381G" xr:uid="{00000000-0004-0000-0000-000009000000}"/>
    <hyperlink ref="H63048" r:id="rId11" display="https://www.aavso.org/ejaavso" xr:uid="{00000000-0004-0000-0000-00000A000000}"/>
    <hyperlink ref="H63755" r:id="rId12" display="http://vsolj.cetus-net.org/bulletin.html" xr:uid="{00000000-0004-0000-0000-00000B000000}"/>
    <hyperlink ref="H63748" r:id="rId13" display="https://www.aavso.org/ejaavso" xr:uid="{00000000-0004-0000-0000-00000C000000}"/>
    <hyperlink ref="I63755" r:id="rId14" display="http://vsolj.cetus-net.org/bulletin.html" xr:uid="{00000000-0004-0000-0000-00000D000000}"/>
    <hyperlink ref="AQ57406" r:id="rId15" display="http://cdsbib.u-strasbg.fr/cgi-bin/cdsbib?1990RMxAA..21..381G" xr:uid="{00000000-0004-0000-0000-00000E000000}"/>
    <hyperlink ref="H63752" r:id="rId16" display="https://www.aavso.org/ejaavso" xr:uid="{00000000-0004-0000-0000-00000F000000}"/>
    <hyperlink ref="AP4770" r:id="rId17" display="http://cdsbib.u-strasbg.fr/cgi-bin/cdsbib?1990RMxAA..21..381G" xr:uid="{00000000-0004-0000-0000-000010000000}"/>
    <hyperlink ref="AP4773" r:id="rId18" display="http://cdsbib.u-strasbg.fr/cgi-bin/cdsbib?1990RMxAA..21..381G" xr:uid="{00000000-0004-0000-0000-000011000000}"/>
    <hyperlink ref="AP4771" r:id="rId19" display="http://cdsbib.u-strasbg.fr/cgi-bin/cdsbib?1990RMxAA..21..381G" xr:uid="{00000000-0004-0000-0000-000012000000}"/>
    <hyperlink ref="AP4755" r:id="rId20" display="http://cdsbib.u-strasbg.fr/cgi-bin/cdsbib?1990RMxAA..21..381G" xr:uid="{00000000-0004-0000-0000-000013000000}"/>
    <hyperlink ref="AQ4984" r:id="rId21" display="http://cdsbib.u-strasbg.fr/cgi-bin/cdsbib?1990RMxAA..21..381G" xr:uid="{00000000-0004-0000-0000-000014000000}"/>
    <hyperlink ref="AQ4988" r:id="rId22" display="http://cdsbib.u-strasbg.fr/cgi-bin/cdsbib?1990RMxAA..21..381G" xr:uid="{00000000-0004-0000-0000-000015000000}"/>
    <hyperlink ref="AQ64668" r:id="rId23" display="http://cdsbib.u-strasbg.fr/cgi-bin/cdsbib?1990RMxAA..21..381G" xr:uid="{00000000-0004-0000-0000-000016000000}"/>
    <hyperlink ref="I1876" r:id="rId24" display="http://vsolj.cetus-net.org/bulletin.html" xr:uid="{00000000-0004-0000-0000-000017000000}"/>
    <hyperlink ref="H1876" r:id="rId25" display="http://vsolj.cetus-net.org/bulletin.html" xr:uid="{00000000-0004-0000-0000-000018000000}"/>
    <hyperlink ref="AQ65329" r:id="rId26" display="http://cdsbib.u-strasbg.fr/cgi-bin/cdsbib?1990RMxAA..21..381G" xr:uid="{00000000-0004-0000-0000-000019000000}"/>
    <hyperlink ref="AQ65328" r:id="rId27" display="http://cdsbib.u-strasbg.fr/cgi-bin/cdsbib?1990RMxAA..21..381G" xr:uid="{00000000-0004-0000-0000-00001A000000}"/>
    <hyperlink ref="AP3046" r:id="rId28" display="http://cdsbib.u-strasbg.fr/cgi-bin/cdsbib?1990RMxAA..21..381G" xr:uid="{00000000-0004-0000-0000-00001B000000}"/>
    <hyperlink ref="AP3064" r:id="rId29" display="http://cdsbib.u-strasbg.fr/cgi-bin/cdsbib?1990RMxAA..21..381G" xr:uid="{00000000-0004-0000-0000-00001C000000}"/>
    <hyperlink ref="AP3065" r:id="rId30" display="http://cdsbib.u-strasbg.fr/cgi-bin/cdsbib?1990RMxAA..21..381G" xr:uid="{00000000-0004-0000-0000-00001D000000}"/>
    <hyperlink ref="AP3061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6"/>
  <sheetViews>
    <sheetView topLeftCell="A15" workbookViewId="0">
      <selection activeCell="A21" sqref="A21:C6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51</v>
      </c>
      <c r="I1" s="36" t="s">
        <v>52</v>
      </c>
      <c r="J1" s="37" t="s">
        <v>53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5583 </v>
      </c>
      <c r="B11" s="15" t="str">
        <f t="shared" ref="B11:B42" si="1">IF(H11=INT(H11),"I","II")</f>
        <v>I</v>
      </c>
      <c r="C11" s="10">
        <f t="shared" ref="C11:C42" si="2">1*G11</f>
        <v>53029.406199999998</v>
      </c>
      <c r="D11" s="12" t="str">
        <f t="shared" ref="D11:D42" si="3">VLOOKUP(F11,I$1:J$5,2,FALSE)</f>
        <v>vis</v>
      </c>
      <c r="E11" s="43">
        <f>VLOOKUP(C11,Active!C$21:E$973,3,FALSE)</f>
        <v>13022.00382450641</v>
      </c>
      <c r="F11" s="15" t="s">
        <v>60</v>
      </c>
      <c r="G11" s="12" t="str">
        <f t="shared" ref="G11:G42" si="4">MID(I11,3,LEN(I11)-3)</f>
        <v>53029.4062</v>
      </c>
      <c r="H11" s="10">
        <f t="shared" ref="H11:H42" si="5">1*K11</f>
        <v>13022</v>
      </c>
      <c r="I11" s="44" t="s">
        <v>189</v>
      </c>
      <c r="J11" s="45" t="s">
        <v>190</v>
      </c>
      <c r="K11" s="44">
        <v>13022</v>
      </c>
      <c r="L11" s="44" t="s">
        <v>191</v>
      </c>
      <c r="M11" s="45" t="s">
        <v>192</v>
      </c>
      <c r="N11" s="45" t="s">
        <v>193</v>
      </c>
      <c r="O11" s="46" t="s">
        <v>194</v>
      </c>
      <c r="P11" s="47" t="s">
        <v>195</v>
      </c>
    </row>
    <row r="12" spans="1:16" ht="12.75" customHeight="1" thickBot="1" x14ac:dyDescent="0.25">
      <c r="A12" s="10" t="str">
        <f t="shared" si="0"/>
        <v>IBVS 5931 </v>
      </c>
      <c r="B12" s="15" t="str">
        <f t="shared" si="1"/>
        <v>I</v>
      </c>
      <c r="C12" s="10">
        <f t="shared" si="2"/>
        <v>54417.252899999999</v>
      </c>
      <c r="D12" s="12" t="str">
        <f t="shared" si="3"/>
        <v>vis</v>
      </c>
      <c r="E12" s="43">
        <f>VLOOKUP(C12,Active!C$21:E$973,3,FALSE)</f>
        <v>13706.002355817094</v>
      </c>
      <c r="F12" s="15" t="s">
        <v>60</v>
      </c>
      <c r="G12" s="12" t="str">
        <f t="shared" si="4"/>
        <v>54417.2529</v>
      </c>
      <c r="H12" s="10">
        <f t="shared" si="5"/>
        <v>13706</v>
      </c>
      <c r="I12" s="44" t="s">
        <v>201</v>
      </c>
      <c r="J12" s="45" t="s">
        <v>202</v>
      </c>
      <c r="K12" s="44">
        <v>13706</v>
      </c>
      <c r="L12" s="44" t="s">
        <v>203</v>
      </c>
      <c r="M12" s="45" t="s">
        <v>171</v>
      </c>
      <c r="N12" s="45" t="s">
        <v>60</v>
      </c>
      <c r="O12" s="46" t="s">
        <v>204</v>
      </c>
      <c r="P12" s="47" t="s">
        <v>205</v>
      </c>
    </row>
    <row r="13" spans="1:16" ht="12.75" customHeight="1" thickBot="1" x14ac:dyDescent="0.25">
      <c r="A13" s="10" t="str">
        <f t="shared" si="0"/>
        <v>BAVM 201 </v>
      </c>
      <c r="B13" s="15" t="str">
        <f t="shared" si="1"/>
        <v>I</v>
      </c>
      <c r="C13" s="10">
        <f t="shared" si="2"/>
        <v>54500.446600000003</v>
      </c>
      <c r="D13" s="12" t="str">
        <f t="shared" si="3"/>
        <v>vis</v>
      </c>
      <c r="E13" s="43">
        <f>VLOOKUP(C13,Active!C$21:E$973,3,FALSE)</f>
        <v>13747.004268070301</v>
      </c>
      <c r="F13" s="15" t="s">
        <v>60</v>
      </c>
      <c r="G13" s="12" t="str">
        <f t="shared" si="4"/>
        <v>54500.4466</v>
      </c>
      <c r="H13" s="10">
        <f t="shared" si="5"/>
        <v>13747</v>
      </c>
      <c r="I13" s="44" t="s">
        <v>206</v>
      </c>
      <c r="J13" s="45" t="s">
        <v>207</v>
      </c>
      <c r="K13" s="44">
        <v>13747</v>
      </c>
      <c r="L13" s="44" t="s">
        <v>208</v>
      </c>
      <c r="M13" s="45" t="s">
        <v>171</v>
      </c>
      <c r="N13" s="45" t="s">
        <v>60</v>
      </c>
      <c r="O13" s="46" t="s">
        <v>209</v>
      </c>
      <c r="P13" s="47" t="s">
        <v>210</v>
      </c>
    </row>
    <row r="14" spans="1:16" ht="12.75" customHeight="1" thickBot="1" x14ac:dyDescent="0.25">
      <c r="A14" s="10" t="str">
        <f t="shared" si="0"/>
        <v>JAAVSO 36(2);171 </v>
      </c>
      <c r="B14" s="15" t="str">
        <f t="shared" si="1"/>
        <v>I</v>
      </c>
      <c r="C14" s="10">
        <f t="shared" si="2"/>
        <v>54516.677100000001</v>
      </c>
      <c r="D14" s="12" t="str">
        <f t="shared" si="3"/>
        <v>vis</v>
      </c>
      <c r="E14" s="43">
        <f>VLOOKUP(C14,Active!C$21:E$973,3,FALSE)</f>
        <v>13755.00344994135</v>
      </c>
      <c r="F14" s="15" t="s">
        <v>60</v>
      </c>
      <c r="G14" s="12" t="str">
        <f t="shared" si="4"/>
        <v>54516.6771</v>
      </c>
      <c r="H14" s="10">
        <f t="shared" si="5"/>
        <v>13755</v>
      </c>
      <c r="I14" s="44" t="s">
        <v>211</v>
      </c>
      <c r="J14" s="45" t="s">
        <v>212</v>
      </c>
      <c r="K14" s="44">
        <v>13755</v>
      </c>
      <c r="L14" s="44" t="s">
        <v>198</v>
      </c>
      <c r="M14" s="45" t="s">
        <v>171</v>
      </c>
      <c r="N14" s="45" t="s">
        <v>172</v>
      </c>
      <c r="O14" s="46" t="s">
        <v>213</v>
      </c>
      <c r="P14" s="47" t="s">
        <v>214</v>
      </c>
    </row>
    <row r="15" spans="1:16" ht="12.75" customHeight="1" thickBot="1" x14ac:dyDescent="0.25">
      <c r="A15" s="10" t="str">
        <f t="shared" si="0"/>
        <v>JAAVSO 37(1);44 </v>
      </c>
      <c r="B15" s="15" t="str">
        <f t="shared" si="1"/>
        <v>I</v>
      </c>
      <c r="C15" s="10">
        <f t="shared" si="2"/>
        <v>54863.640500000001</v>
      </c>
      <c r="D15" s="12" t="str">
        <f t="shared" si="3"/>
        <v>vis</v>
      </c>
      <c r="E15" s="43">
        <f>VLOOKUP(C15,Active!C$21:E$973,3,FALSE)</f>
        <v>13926.003932933141</v>
      </c>
      <c r="F15" s="15" t="s">
        <v>60</v>
      </c>
      <c r="G15" s="12" t="str">
        <f t="shared" si="4"/>
        <v>54863.6405</v>
      </c>
      <c r="H15" s="10">
        <f t="shared" si="5"/>
        <v>13926</v>
      </c>
      <c r="I15" s="44" t="s">
        <v>215</v>
      </c>
      <c r="J15" s="45" t="s">
        <v>216</v>
      </c>
      <c r="K15" s="44">
        <v>13926</v>
      </c>
      <c r="L15" s="44" t="s">
        <v>217</v>
      </c>
      <c r="M15" s="45" t="s">
        <v>171</v>
      </c>
      <c r="N15" s="45" t="s">
        <v>172</v>
      </c>
      <c r="O15" s="46" t="s">
        <v>146</v>
      </c>
      <c r="P15" s="47" t="s">
        <v>218</v>
      </c>
    </row>
    <row r="16" spans="1:16" ht="12.75" customHeight="1" thickBot="1" x14ac:dyDescent="0.25">
      <c r="A16" s="10" t="str">
        <f t="shared" si="0"/>
        <v> JAAVSO 38;85 </v>
      </c>
      <c r="B16" s="15" t="str">
        <f t="shared" si="1"/>
        <v>I</v>
      </c>
      <c r="C16" s="10">
        <f t="shared" si="2"/>
        <v>54932.627699999997</v>
      </c>
      <c r="D16" s="12" t="str">
        <f t="shared" si="3"/>
        <v>vis</v>
      </c>
      <c r="E16" s="43">
        <f>VLOOKUP(C16,Active!C$21:E$973,3,FALSE)</f>
        <v>13960.004189214496</v>
      </c>
      <c r="F16" s="15" t="s">
        <v>60</v>
      </c>
      <c r="G16" s="12" t="str">
        <f t="shared" si="4"/>
        <v>54932.6277</v>
      </c>
      <c r="H16" s="10">
        <f t="shared" si="5"/>
        <v>13960</v>
      </c>
      <c r="I16" s="44" t="s">
        <v>219</v>
      </c>
      <c r="J16" s="45" t="s">
        <v>220</v>
      </c>
      <c r="K16" s="44">
        <v>13960</v>
      </c>
      <c r="L16" s="44" t="s">
        <v>221</v>
      </c>
      <c r="M16" s="45" t="s">
        <v>171</v>
      </c>
      <c r="N16" s="45" t="s">
        <v>172</v>
      </c>
      <c r="O16" s="46" t="s">
        <v>146</v>
      </c>
      <c r="P16" s="46" t="s">
        <v>222</v>
      </c>
    </row>
    <row r="17" spans="1:16" ht="12.75" customHeight="1" thickBot="1" x14ac:dyDescent="0.25">
      <c r="A17" s="10" t="str">
        <f t="shared" si="0"/>
        <v> JAAVSO 38;120 </v>
      </c>
      <c r="B17" s="15" t="str">
        <f t="shared" si="1"/>
        <v>I</v>
      </c>
      <c r="C17" s="10">
        <f t="shared" si="2"/>
        <v>55210.600200000001</v>
      </c>
      <c r="D17" s="12" t="str">
        <f t="shared" si="3"/>
        <v>vis</v>
      </c>
      <c r="E17" s="43">
        <f>VLOOKUP(C17,Active!C$21:E$973,3,FALSE)</f>
        <v>14097.002592384501</v>
      </c>
      <c r="F17" s="15" t="s">
        <v>60</v>
      </c>
      <c r="G17" s="12" t="str">
        <f t="shared" si="4"/>
        <v>55210.6002</v>
      </c>
      <c r="H17" s="10">
        <f t="shared" si="5"/>
        <v>14097</v>
      </c>
      <c r="I17" s="44" t="s">
        <v>223</v>
      </c>
      <c r="J17" s="45" t="s">
        <v>224</v>
      </c>
      <c r="K17" s="44">
        <v>14097</v>
      </c>
      <c r="L17" s="44" t="s">
        <v>225</v>
      </c>
      <c r="M17" s="45" t="s">
        <v>171</v>
      </c>
      <c r="N17" s="45" t="s">
        <v>172</v>
      </c>
      <c r="O17" s="46" t="s">
        <v>146</v>
      </c>
      <c r="P17" s="46" t="s">
        <v>226</v>
      </c>
    </row>
    <row r="18" spans="1:16" ht="12.75" customHeight="1" thickBot="1" x14ac:dyDescent="0.25">
      <c r="A18" s="10" t="str">
        <f t="shared" si="0"/>
        <v> JAAVSO 39;94 </v>
      </c>
      <c r="B18" s="15" t="str">
        <f t="shared" si="1"/>
        <v>I</v>
      </c>
      <c r="C18" s="10">
        <f t="shared" si="2"/>
        <v>55279.59</v>
      </c>
      <c r="D18" s="12" t="str">
        <f t="shared" si="3"/>
        <v>vis</v>
      </c>
      <c r="E18" s="43">
        <f>VLOOKUP(C18,Active!C$21:E$973,3,FALSE)</f>
        <v>14131.004130072644</v>
      </c>
      <c r="F18" s="15" t="s">
        <v>60</v>
      </c>
      <c r="G18" s="12" t="str">
        <f t="shared" si="4"/>
        <v>55279.5900</v>
      </c>
      <c r="H18" s="10">
        <f t="shared" si="5"/>
        <v>14131</v>
      </c>
      <c r="I18" s="44" t="s">
        <v>227</v>
      </c>
      <c r="J18" s="45" t="s">
        <v>228</v>
      </c>
      <c r="K18" s="44">
        <v>14131</v>
      </c>
      <c r="L18" s="44" t="s">
        <v>229</v>
      </c>
      <c r="M18" s="45" t="s">
        <v>171</v>
      </c>
      <c r="N18" s="45" t="s">
        <v>172</v>
      </c>
      <c r="O18" s="46" t="s">
        <v>146</v>
      </c>
      <c r="P18" s="46" t="s">
        <v>230</v>
      </c>
    </row>
    <row r="19" spans="1:16" ht="12.75" customHeight="1" thickBot="1" x14ac:dyDescent="0.25">
      <c r="A19" s="10" t="str">
        <f t="shared" si="0"/>
        <v>IBVS 6029 </v>
      </c>
      <c r="B19" s="15" t="str">
        <f t="shared" si="1"/>
        <v>I</v>
      </c>
      <c r="C19" s="10">
        <f t="shared" si="2"/>
        <v>55987.721799999999</v>
      </c>
      <c r="D19" s="12" t="str">
        <f t="shared" si="3"/>
        <v>vis</v>
      </c>
      <c r="E19" s="43">
        <f>VLOOKUP(C19,Active!C$21:E$973,3,FALSE)</f>
        <v>14480.006012754926</v>
      </c>
      <c r="F19" s="15" t="s">
        <v>60</v>
      </c>
      <c r="G19" s="12" t="str">
        <f t="shared" si="4"/>
        <v>55987.7218</v>
      </c>
      <c r="H19" s="10">
        <f t="shared" si="5"/>
        <v>14480</v>
      </c>
      <c r="I19" s="44" t="s">
        <v>236</v>
      </c>
      <c r="J19" s="45" t="s">
        <v>237</v>
      </c>
      <c r="K19" s="44">
        <v>14480</v>
      </c>
      <c r="L19" s="44" t="s">
        <v>238</v>
      </c>
      <c r="M19" s="45" t="s">
        <v>171</v>
      </c>
      <c r="N19" s="45" t="s">
        <v>60</v>
      </c>
      <c r="O19" s="46" t="s">
        <v>239</v>
      </c>
      <c r="P19" s="47" t="s">
        <v>240</v>
      </c>
    </row>
    <row r="20" spans="1:16" ht="12.75" customHeight="1" thickBot="1" x14ac:dyDescent="0.25">
      <c r="A20" s="10" t="str">
        <f t="shared" si="0"/>
        <v> JAAVSO 41;328 </v>
      </c>
      <c r="B20" s="15" t="str">
        <f t="shared" si="1"/>
        <v>I</v>
      </c>
      <c r="C20" s="10">
        <f t="shared" si="2"/>
        <v>56334.681299999997</v>
      </c>
      <c r="D20" s="12" t="str">
        <f t="shared" si="3"/>
        <v>vis</v>
      </c>
      <c r="E20" s="43">
        <f>VLOOKUP(C20,Active!C$21:E$973,3,FALSE)</f>
        <v>14651.004573636532</v>
      </c>
      <c r="F20" s="15" t="s">
        <v>60</v>
      </c>
      <c r="G20" s="12" t="str">
        <f t="shared" si="4"/>
        <v>56334.6813</v>
      </c>
      <c r="H20" s="10">
        <f t="shared" si="5"/>
        <v>14651</v>
      </c>
      <c r="I20" s="44" t="s">
        <v>241</v>
      </c>
      <c r="J20" s="45" t="s">
        <v>242</v>
      </c>
      <c r="K20" s="44">
        <v>14651</v>
      </c>
      <c r="L20" s="44" t="s">
        <v>243</v>
      </c>
      <c r="M20" s="45" t="s">
        <v>171</v>
      </c>
      <c r="N20" s="45" t="s">
        <v>60</v>
      </c>
      <c r="O20" s="46" t="s">
        <v>234</v>
      </c>
      <c r="P20" s="46" t="s">
        <v>244</v>
      </c>
    </row>
    <row r="21" spans="1:16" ht="12.75" customHeight="1" thickBot="1" x14ac:dyDescent="0.25">
      <c r="A21" s="10" t="str">
        <f t="shared" si="0"/>
        <v> PSMO 8.2 </v>
      </c>
      <c r="B21" s="15" t="str">
        <f t="shared" si="1"/>
        <v>I</v>
      </c>
      <c r="C21" s="10">
        <f t="shared" si="2"/>
        <v>26607.484</v>
      </c>
      <c r="D21" s="12" t="str">
        <f t="shared" si="3"/>
        <v>vis</v>
      </c>
      <c r="E21" s="43">
        <f>VLOOKUP(C21,Active!C$21:E$973,3,FALSE)</f>
        <v>-7.8855802306638922E-3</v>
      </c>
      <c r="F21" s="15" t="s">
        <v>60</v>
      </c>
      <c r="G21" s="12" t="str">
        <f t="shared" si="4"/>
        <v>26607.484</v>
      </c>
      <c r="H21" s="10">
        <f t="shared" si="5"/>
        <v>0</v>
      </c>
      <c r="I21" s="44" t="s">
        <v>63</v>
      </c>
      <c r="J21" s="45" t="s">
        <v>64</v>
      </c>
      <c r="K21" s="44">
        <v>0</v>
      </c>
      <c r="L21" s="44" t="s">
        <v>65</v>
      </c>
      <c r="M21" s="45" t="s">
        <v>66</v>
      </c>
      <c r="N21" s="45"/>
      <c r="O21" s="46" t="s">
        <v>67</v>
      </c>
      <c r="P21" s="46" t="s">
        <v>68</v>
      </c>
    </row>
    <row r="22" spans="1:16" ht="12.75" customHeight="1" thickBot="1" x14ac:dyDescent="0.25">
      <c r="A22" s="10" t="str">
        <f t="shared" si="0"/>
        <v> AA 27.154 </v>
      </c>
      <c r="B22" s="15" t="str">
        <f t="shared" si="1"/>
        <v>II</v>
      </c>
      <c r="C22" s="10">
        <f t="shared" si="2"/>
        <v>26675.5</v>
      </c>
      <c r="D22" s="12" t="str">
        <f t="shared" si="3"/>
        <v>vis</v>
      </c>
      <c r="E22" s="43">
        <f>VLOOKUP(C22,Active!C$21:E$973,3,FALSE)</f>
        <v>33.513715981114032</v>
      </c>
      <c r="F22" s="15" t="s">
        <v>60</v>
      </c>
      <c r="G22" s="12" t="str">
        <f t="shared" si="4"/>
        <v>26675.500</v>
      </c>
      <c r="H22" s="10">
        <f t="shared" si="5"/>
        <v>33.5</v>
      </c>
      <c r="I22" s="44" t="s">
        <v>69</v>
      </c>
      <c r="J22" s="45" t="s">
        <v>70</v>
      </c>
      <c r="K22" s="44">
        <v>33.5</v>
      </c>
      <c r="L22" s="44" t="s">
        <v>71</v>
      </c>
      <c r="M22" s="45" t="s">
        <v>66</v>
      </c>
      <c r="N22" s="45"/>
      <c r="O22" s="46" t="s">
        <v>72</v>
      </c>
      <c r="P22" s="46" t="s">
        <v>73</v>
      </c>
    </row>
    <row r="23" spans="1:16" ht="12.75" customHeight="1" thickBot="1" x14ac:dyDescent="0.25">
      <c r="A23" s="10" t="str">
        <f t="shared" si="0"/>
        <v> COVS </v>
      </c>
      <c r="B23" s="15" t="str">
        <f t="shared" si="1"/>
        <v>I</v>
      </c>
      <c r="C23" s="10">
        <f t="shared" si="2"/>
        <v>26676.491999999998</v>
      </c>
      <c r="D23" s="12" t="str">
        <f t="shared" si="3"/>
        <v>vis</v>
      </c>
      <c r="E23" s="43">
        <f>VLOOKUP(C23,Active!C$21:E$973,3,FALSE)</f>
        <v>34.002621955425951</v>
      </c>
      <c r="F23" s="15" t="s">
        <v>60</v>
      </c>
      <c r="G23" s="12" t="str">
        <f t="shared" si="4"/>
        <v>26676.492</v>
      </c>
      <c r="H23" s="10">
        <f t="shared" si="5"/>
        <v>34</v>
      </c>
      <c r="I23" s="44" t="s">
        <v>74</v>
      </c>
      <c r="J23" s="45" t="s">
        <v>75</v>
      </c>
      <c r="K23" s="44">
        <v>34</v>
      </c>
      <c r="L23" s="44" t="s">
        <v>76</v>
      </c>
      <c r="M23" s="45" t="s">
        <v>66</v>
      </c>
      <c r="N23" s="45"/>
      <c r="O23" s="46" t="s">
        <v>72</v>
      </c>
      <c r="P23" s="46" t="s">
        <v>77</v>
      </c>
    </row>
    <row r="24" spans="1:16" ht="12.75" customHeight="1" thickBot="1" x14ac:dyDescent="0.25">
      <c r="A24" s="10" t="str">
        <f t="shared" si="0"/>
        <v> PSMO 8.2 </v>
      </c>
      <c r="B24" s="15" t="str">
        <f t="shared" si="1"/>
        <v>I</v>
      </c>
      <c r="C24" s="10">
        <f t="shared" si="2"/>
        <v>27019.403999999999</v>
      </c>
      <c r="D24" s="12" t="str">
        <f t="shared" si="3"/>
        <v>vis</v>
      </c>
      <c r="E24" s="43">
        <f>VLOOKUP(C24,Active!C$21:E$973,3,FALSE)</f>
        <v>203.00637746301103</v>
      </c>
      <c r="F24" s="15" t="s">
        <v>60</v>
      </c>
      <c r="G24" s="12" t="str">
        <f t="shared" si="4"/>
        <v>27019.404</v>
      </c>
      <c r="H24" s="10">
        <f t="shared" si="5"/>
        <v>203</v>
      </c>
      <c r="I24" s="44" t="s">
        <v>78</v>
      </c>
      <c r="J24" s="45" t="s">
        <v>79</v>
      </c>
      <c r="K24" s="44">
        <v>203</v>
      </c>
      <c r="L24" s="44" t="s">
        <v>80</v>
      </c>
      <c r="M24" s="45" t="s">
        <v>66</v>
      </c>
      <c r="N24" s="45"/>
      <c r="O24" s="46" t="s">
        <v>67</v>
      </c>
      <c r="P24" s="46" t="s">
        <v>68</v>
      </c>
    </row>
    <row r="25" spans="1:16" ht="12.75" customHeight="1" thickBot="1" x14ac:dyDescent="0.25">
      <c r="A25" s="10" t="str">
        <f t="shared" si="0"/>
        <v> PSMO 8.2 </v>
      </c>
      <c r="B25" s="15" t="str">
        <f t="shared" si="1"/>
        <v>I</v>
      </c>
      <c r="C25" s="10">
        <f t="shared" si="2"/>
        <v>27021.42</v>
      </c>
      <c r="D25" s="12" t="str">
        <f t="shared" si="3"/>
        <v>vis</v>
      </c>
      <c r="E25" s="43">
        <f>VLOOKUP(C25,Active!C$21:E$973,3,FALSE)</f>
        <v>203.99996057209799</v>
      </c>
      <c r="F25" s="15" t="s">
        <v>60</v>
      </c>
      <c r="G25" s="12" t="str">
        <f t="shared" si="4"/>
        <v>27021.420</v>
      </c>
      <c r="H25" s="10">
        <f t="shared" si="5"/>
        <v>204</v>
      </c>
      <c r="I25" s="44" t="s">
        <v>81</v>
      </c>
      <c r="J25" s="45" t="s">
        <v>82</v>
      </c>
      <c r="K25" s="44">
        <v>204</v>
      </c>
      <c r="L25" s="44" t="s">
        <v>83</v>
      </c>
      <c r="M25" s="45" t="s">
        <v>66</v>
      </c>
      <c r="N25" s="45"/>
      <c r="O25" s="46" t="s">
        <v>67</v>
      </c>
      <c r="P25" s="46" t="s">
        <v>68</v>
      </c>
    </row>
    <row r="26" spans="1:16" ht="12.75" customHeight="1" thickBot="1" x14ac:dyDescent="0.25">
      <c r="A26" s="10" t="str">
        <f t="shared" si="0"/>
        <v> PSMO 8.2 </v>
      </c>
      <c r="B26" s="15" t="str">
        <f t="shared" si="1"/>
        <v>I</v>
      </c>
      <c r="C26" s="10">
        <f t="shared" si="2"/>
        <v>27076.212</v>
      </c>
      <c r="D26" s="12" t="str">
        <f t="shared" si="3"/>
        <v>vis</v>
      </c>
      <c r="E26" s="43">
        <f>VLOOKUP(C26,Active!C$21:E$973,3,FALSE)</f>
        <v>231.00413007264567</v>
      </c>
      <c r="F26" s="15" t="s">
        <v>60</v>
      </c>
      <c r="G26" s="12" t="str">
        <f t="shared" si="4"/>
        <v>27076.212</v>
      </c>
      <c r="H26" s="10">
        <f t="shared" si="5"/>
        <v>231</v>
      </c>
      <c r="I26" s="44" t="s">
        <v>84</v>
      </c>
      <c r="J26" s="45" t="s">
        <v>85</v>
      </c>
      <c r="K26" s="44">
        <v>231</v>
      </c>
      <c r="L26" s="44" t="s">
        <v>86</v>
      </c>
      <c r="M26" s="45" t="s">
        <v>66</v>
      </c>
      <c r="N26" s="45"/>
      <c r="O26" s="46" t="s">
        <v>67</v>
      </c>
      <c r="P26" s="46" t="s">
        <v>68</v>
      </c>
    </row>
    <row r="27" spans="1:16" ht="12.75" customHeight="1" thickBot="1" x14ac:dyDescent="0.25">
      <c r="A27" s="10" t="str">
        <f t="shared" si="0"/>
        <v> MVS 2.45 </v>
      </c>
      <c r="B27" s="15" t="str">
        <f t="shared" si="1"/>
        <v>I</v>
      </c>
      <c r="C27" s="10">
        <f t="shared" si="2"/>
        <v>28849.563999999998</v>
      </c>
      <c r="D27" s="12" t="str">
        <f t="shared" si="3"/>
        <v>vis</v>
      </c>
      <c r="E27" s="43">
        <f>VLOOKUP(C27,Active!C$21:E$973,3,FALSE)</f>
        <v>1104.9984721688295</v>
      </c>
      <c r="F27" s="15" t="s">
        <v>60</v>
      </c>
      <c r="G27" s="12" t="str">
        <f t="shared" si="4"/>
        <v>28849.564</v>
      </c>
      <c r="H27" s="10">
        <f t="shared" si="5"/>
        <v>1105</v>
      </c>
      <c r="I27" s="44" t="s">
        <v>87</v>
      </c>
      <c r="J27" s="45" t="s">
        <v>88</v>
      </c>
      <c r="K27" s="44">
        <v>1105</v>
      </c>
      <c r="L27" s="44" t="s">
        <v>62</v>
      </c>
      <c r="M27" s="45" t="s">
        <v>89</v>
      </c>
      <c r="N27" s="45"/>
      <c r="O27" s="46" t="s">
        <v>90</v>
      </c>
      <c r="P27" s="46" t="s">
        <v>91</v>
      </c>
    </row>
    <row r="28" spans="1:16" ht="12.75" customHeight="1" thickBot="1" x14ac:dyDescent="0.25">
      <c r="A28" s="10" t="str">
        <f t="shared" si="0"/>
        <v> MVS 2.45 </v>
      </c>
      <c r="B28" s="15" t="str">
        <f t="shared" si="1"/>
        <v>I</v>
      </c>
      <c r="C28" s="10">
        <f t="shared" si="2"/>
        <v>30326.627</v>
      </c>
      <c r="D28" s="12" t="str">
        <f t="shared" si="3"/>
        <v>vis</v>
      </c>
      <c r="E28" s="43">
        <f>VLOOKUP(C28,Active!C$21:E$973,3,FALSE)</f>
        <v>1832.9671467013634</v>
      </c>
      <c r="F28" s="15" t="s">
        <v>60</v>
      </c>
      <c r="G28" s="12" t="str">
        <f t="shared" si="4"/>
        <v>30326.627</v>
      </c>
      <c r="H28" s="10">
        <f t="shared" si="5"/>
        <v>1833</v>
      </c>
      <c r="I28" s="44" t="s">
        <v>92</v>
      </c>
      <c r="J28" s="45" t="s">
        <v>93</v>
      </c>
      <c r="K28" s="44">
        <v>1833</v>
      </c>
      <c r="L28" s="44" t="s">
        <v>94</v>
      </c>
      <c r="M28" s="45" t="s">
        <v>89</v>
      </c>
      <c r="N28" s="45"/>
      <c r="O28" s="46" t="s">
        <v>90</v>
      </c>
      <c r="P28" s="46" t="s">
        <v>91</v>
      </c>
    </row>
    <row r="29" spans="1:16" ht="12.75" customHeight="1" thickBot="1" x14ac:dyDescent="0.25">
      <c r="A29" s="10" t="str">
        <f t="shared" si="0"/>
        <v> MVS 2.45 </v>
      </c>
      <c r="B29" s="15" t="str">
        <f t="shared" si="1"/>
        <v>I</v>
      </c>
      <c r="C29" s="10">
        <f t="shared" si="2"/>
        <v>30734.526000000002</v>
      </c>
      <c r="D29" s="12" t="str">
        <f t="shared" si="3"/>
        <v>vis</v>
      </c>
      <c r="E29" s="43">
        <f>VLOOKUP(C29,Active!C$21:E$973,3,FALSE)</f>
        <v>2033.999664862841</v>
      </c>
      <c r="F29" s="15" t="s">
        <v>60</v>
      </c>
      <c r="G29" s="12" t="str">
        <f t="shared" si="4"/>
        <v>30734.526</v>
      </c>
      <c r="H29" s="10">
        <f t="shared" si="5"/>
        <v>2034</v>
      </c>
      <c r="I29" s="44" t="s">
        <v>95</v>
      </c>
      <c r="J29" s="45" t="s">
        <v>96</v>
      </c>
      <c r="K29" s="44">
        <v>2034</v>
      </c>
      <c r="L29" s="44" t="s">
        <v>97</v>
      </c>
      <c r="M29" s="45" t="s">
        <v>89</v>
      </c>
      <c r="N29" s="45"/>
      <c r="O29" s="46" t="s">
        <v>90</v>
      </c>
      <c r="P29" s="46" t="s">
        <v>91</v>
      </c>
    </row>
    <row r="30" spans="1:16" ht="12.75" customHeight="1" thickBot="1" x14ac:dyDescent="0.25">
      <c r="A30" s="10" t="str">
        <f t="shared" si="0"/>
        <v> MVS 2.45 </v>
      </c>
      <c r="B30" s="15" t="str">
        <f t="shared" si="1"/>
        <v>I</v>
      </c>
      <c r="C30" s="10">
        <f t="shared" si="2"/>
        <v>30791.300999999999</v>
      </c>
      <c r="D30" s="12" t="str">
        <f t="shared" si="3"/>
        <v>vis</v>
      </c>
      <c r="E30" s="43">
        <f>VLOOKUP(C30,Active!C$21:E$973,3,FALSE)</f>
        <v>2061.9811534632481</v>
      </c>
      <c r="F30" s="15" t="s">
        <v>60</v>
      </c>
      <c r="G30" s="12" t="str">
        <f t="shared" si="4"/>
        <v>30791.301</v>
      </c>
      <c r="H30" s="10">
        <f t="shared" si="5"/>
        <v>2062</v>
      </c>
      <c r="I30" s="44" t="s">
        <v>98</v>
      </c>
      <c r="J30" s="45" t="s">
        <v>99</v>
      </c>
      <c r="K30" s="44">
        <v>2062</v>
      </c>
      <c r="L30" s="44" t="s">
        <v>100</v>
      </c>
      <c r="M30" s="45" t="s">
        <v>89</v>
      </c>
      <c r="N30" s="45"/>
      <c r="O30" s="46" t="s">
        <v>90</v>
      </c>
      <c r="P30" s="46" t="s">
        <v>91</v>
      </c>
    </row>
    <row r="31" spans="1:16" ht="12.75" customHeight="1" thickBot="1" x14ac:dyDescent="0.25">
      <c r="A31" s="10" t="str">
        <f t="shared" si="0"/>
        <v> MVS 2.45 </v>
      </c>
      <c r="B31" s="15" t="str">
        <f t="shared" si="1"/>
        <v>I</v>
      </c>
      <c r="C31" s="10">
        <f t="shared" si="2"/>
        <v>32613.421999999999</v>
      </c>
      <c r="D31" s="12" t="str">
        <f t="shared" si="3"/>
        <v>vis</v>
      </c>
      <c r="E31" s="43">
        <f>VLOOKUP(C31,Active!C$21:E$973,3,FALSE)</f>
        <v>2960.0112369518283</v>
      </c>
      <c r="F31" s="15" t="s">
        <v>60</v>
      </c>
      <c r="G31" s="12" t="str">
        <f t="shared" si="4"/>
        <v>32613.422</v>
      </c>
      <c r="H31" s="10">
        <f t="shared" si="5"/>
        <v>2960</v>
      </c>
      <c r="I31" s="44" t="s">
        <v>101</v>
      </c>
      <c r="J31" s="45" t="s">
        <v>102</v>
      </c>
      <c r="K31" s="44">
        <v>2960</v>
      </c>
      <c r="L31" s="44" t="s">
        <v>103</v>
      </c>
      <c r="M31" s="45" t="s">
        <v>89</v>
      </c>
      <c r="N31" s="45"/>
      <c r="O31" s="46" t="s">
        <v>90</v>
      </c>
      <c r="P31" s="46" t="s">
        <v>91</v>
      </c>
    </row>
    <row r="32" spans="1:16" ht="12.75" customHeight="1" thickBot="1" x14ac:dyDescent="0.25">
      <c r="A32" s="10" t="str">
        <f t="shared" si="0"/>
        <v> MVS 2.45 </v>
      </c>
      <c r="B32" s="15" t="str">
        <f t="shared" si="1"/>
        <v>I</v>
      </c>
      <c r="C32" s="10">
        <f t="shared" si="2"/>
        <v>33950.58</v>
      </c>
      <c r="D32" s="12" t="str">
        <f t="shared" si="3"/>
        <v>vis</v>
      </c>
      <c r="E32" s="43">
        <f>VLOOKUP(C32,Active!C$21:E$973,3,FALSE)</f>
        <v>3619.0279050970425</v>
      </c>
      <c r="F32" s="15" t="s">
        <v>60</v>
      </c>
      <c r="G32" s="12" t="str">
        <f t="shared" si="4"/>
        <v>33950.580</v>
      </c>
      <c r="H32" s="10">
        <f t="shared" si="5"/>
        <v>3619</v>
      </c>
      <c r="I32" s="44" t="s">
        <v>104</v>
      </c>
      <c r="J32" s="45" t="s">
        <v>105</v>
      </c>
      <c r="K32" s="44">
        <v>3619</v>
      </c>
      <c r="L32" s="44" t="s">
        <v>106</v>
      </c>
      <c r="M32" s="45" t="s">
        <v>89</v>
      </c>
      <c r="N32" s="45"/>
      <c r="O32" s="46" t="s">
        <v>90</v>
      </c>
      <c r="P32" s="46" t="s">
        <v>91</v>
      </c>
    </row>
    <row r="33" spans="1:16" ht="12.75" customHeight="1" thickBot="1" x14ac:dyDescent="0.25">
      <c r="A33" s="10" t="str">
        <f t="shared" si="0"/>
        <v> MVS 2.45 </v>
      </c>
      <c r="B33" s="15" t="str">
        <f t="shared" si="1"/>
        <v>I</v>
      </c>
      <c r="C33" s="10">
        <f t="shared" si="2"/>
        <v>34778.362000000001</v>
      </c>
      <c r="D33" s="12" t="str">
        <f t="shared" si="3"/>
        <v>vis</v>
      </c>
      <c r="E33" s="43">
        <f>VLOOKUP(C33,Active!C$21:E$973,3,FALSE)</f>
        <v>4026.999241012903</v>
      </c>
      <c r="F33" s="15" t="s">
        <v>60</v>
      </c>
      <c r="G33" s="12" t="str">
        <f t="shared" si="4"/>
        <v>34778.362</v>
      </c>
      <c r="H33" s="10">
        <f t="shared" si="5"/>
        <v>4027</v>
      </c>
      <c r="I33" s="44" t="s">
        <v>107</v>
      </c>
      <c r="J33" s="45" t="s">
        <v>108</v>
      </c>
      <c r="K33" s="44">
        <v>4027</v>
      </c>
      <c r="L33" s="44" t="s">
        <v>109</v>
      </c>
      <c r="M33" s="45" t="s">
        <v>89</v>
      </c>
      <c r="N33" s="45"/>
      <c r="O33" s="46" t="s">
        <v>90</v>
      </c>
      <c r="P33" s="46" t="s">
        <v>91</v>
      </c>
    </row>
    <row r="34" spans="1:16" ht="12.75" customHeight="1" thickBot="1" x14ac:dyDescent="0.25">
      <c r="A34" s="10" t="str">
        <f t="shared" si="0"/>
        <v> MVS 2.45 </v>
      </c>
      <c r="B34" s="15" t="str">
        <f t="shared" si="1"/>
        <v>I</v>
      </c>
      <c r="C34" s="10">
        <f t="shared" si="2"/>
        <v>34780.428999999996</v>
      </c>
      <c r="D34" s="12" t="str">
        <f t="shared" si="3"/>
        <v>vis</v>
      </c>
      <c r="E34" s="43">
        <f>VLOOKUP(C34,Active!C$21:E$973,3,FALSE)</f>
        <v>4028.0179594089741</v>
      </c>
      <c r="F34" s="15" t="s">
        <v>60</v>
      </c>
      <c r="G34" s="12" t="str">
        <f t="shared" si="4"/>
        <v>34780.429</v>
      </c>
      <c r="H34" s="10">
        <f t="shared" si="5"/>
        <v>4028</v>
      </c>
      <c r="I34" s="44" t="s">
        <v>110</v>
      </c>
      <c r="J34" s="45" t="s">
        <v>111</v>
      </c>
      <c r="K34" s="44">
        <v>4028</v>
      </c>
      <c r="L34" s="44" t="s">
        <v>112</v>
      </c>
      <c r="M34" s="45" t="s">
        <v>89</v>
      </c>
      <c r="N34" s="45"/>
      <c r="O34" s="46" t="s">
        <v>90</v>
      </c>
      <c r="P34" s="46" t="s">
        <v>91</v>
      </c>
    </row>
    <row r="35" spans="1:16" ht="12.75" customHeight="1" thickBot="1" x14ac:dyDescent="0.25">
      <c r="A35" s="10" t="str">
        <f t="shared" si="0"/>
        <v> MVS 2.45 </v>
      </c>
      <c r="B35" s="15" t="str">
        <f t="shared" si="1"/>
        <v>I</v>
      </c>
      <c r="C35" s="10">
        <f t="shared" si="2"/>
        <v>35068.53</v>
      </c>
      <c r="D35" s="12" t="str">
        <f t="shared" si="3"/>
        <v>vis</v>
      </c>
      <c r="E35" s="43">
        <f>VLOOKUP(C35,Active!C$21:E$973,3,FALSE)</f>
        <v>4170.0081812894887</v>
      </c>
      <c r="F35" s="15" t="s">
        <v>60</v>
      </c>
      <c r="G35" s="12" t="str">
        <f t="shared" si="4"/>
        <v>35068.530</v>
      </c>
      <c r="H35" s="10">
        <f t="shared" si="5"/>
        <v>4170</v>
      </c>
      <c r="I35" s="44" t="s">
        <v>113</v>
      </c>
      <c r="J35" s="45" t="s">
        <v>114</v>
      </c>
      <c r="K35" s="44">
        <v>4170</v>
      </c>
      <c r="L35" s="44" t="s">
        <v>115</v>
      </c>
      <c r="M35" s="45" t="s">
        <v>89</v>
      </c>
      <c r="N35" s="45"/>
      <c r="O35" s="46" t="s">
        <v>90</v>
      </c>
      <c r="P35" s="46" t="s">
        <v>91</v>
      </c>
    </row>
    <row r="36" spans="1:16" ht="12.75" customHeight="1" thickBot="1" x14ac:dyDescent="0.25">
      <c r="A36" s="10" t="str">
        <f t="shared" si="0"/>
        <v> MVS 2.45 </v>
      </c>
      <c r="B36" s="15" t="str">
        <f t="shared" si="1"/>
        <v>I</v>
      </c>
      <c r="C36" s="10">
        <f t="shared" si="2"/>
        <v>35070.517</v>
      </c>
      <c r="D36" s="12" t="str">
        <f t="shared" si="3"/>
        <v>vis</v>
      </c>
      <c r="E36" s="43">
        <f>VLOOKUP(C36,Active!C$21:E$973,3,FALSE)</f>
        <v>4170.9874717844077</v>
      </c>
      <c r="F36" s="15" t="s">
        <v>60</v>
      </c>
      <c r="G36" s="12" t="str">
        <f t="shared" si="4"/>
        <v>35070.517</v>
      </c>
      <c r="H36" s="10">
        <f t="shared" si="5"/>
        <v>4171</v>
      </c>
      <c r="I36" s="44" t="s">
        <v>116</v>
      </c>
      <c r="J36" s="45" t="s">
        <v>117</v>
      </c>
      <c r="K36" s="44">
        <v>4171</v>
      </c>
      <c r="L36" s="44" t="s">
        <v>118</v>
      </c>
      <c r="M36" s="45" t="s">
        <v>89</v>
      </c>
      <c r="N36" s="45"/>
      <c r="O36" s="46" t="s">
        <v>90</v>
      </c>
      <c r="P36" s="46" t="s">
        <v>91</v>
      </c>
    </row>
    <row r="37" spans="1:16" ht="12.75" customHeight="1" thickBot="1" x14ac:dyDescent="0.25">
      <c r="A37" s="10" t="str">
        <f t="shared" si="0"/>
        <v> MVS 2.45 </v>
      </c>
      <c r="B37" s="15" t="str">
        <f t="shared" si="1"/>
        <v>I</v>
      </c>
      <c r="C37" s="10">
        <f t="shared" si="2"/>
        <v>35129.379000000001</v>
      </c>
      <c r="D37" s="12" t="str">
        <f t="shared" si="3"/>
        <v>vis</v>
      </c>
      <c r="E37" s="43">
        <f>VLOOKUP(C37,Active!C$21:E$973,3,FALSE)</f>
        <v>4199.997535756178</v>
      </c>
      <c r="F37" s="15" t="s">
        <v>60</v>
      </c>
      <c r="G37" s="12" t="str">
        <f t="shared" si="4"/>
        <v>35129.379</v>
      </c>
      <c r="H37" s="10">
        <f t="shared" si="5"/>
        <v>4200</v>
      </c>
      <c r="I37" s="44" t="s">
        <v>119</v>
      </c>
      <c r="J37" s="45" t="s">
        <v>120</v>
      </c>
      <c r="K37" s="44">
        <v>4200</v>
      </c>
      <c r="L37" s="44" t="s">
        <v>121</v>
      </c>
      <c r="M37" s="45" t="s">
        <v>89</v>
      </c>
      <c r="N37" s="45"/>
      <c r="O37" s="46" t="s">
        <v>90</v>
      </c>
      <c r="P37" s="46" t="s">
        <v>91</v>
      </c>
    </row>
    <row r="38" spans="1:16" ht="12.75" customHeight="1" thickBot="1" x14ac:dyDescent="0.25">
      <c r="A38" s="10" t="str">
        <f t="shared" si="0"/>
        <v> MVS 2.45 </v>
      </c>
      <c r="B38" s="15" t="str">
        <f t="shared" si="1"/>
        <v>I</v>
      </c>
      <c r="C38" s="10">
        <f t="shared" si="2"/>
        <v>35839.542000000001</v>
      </c>
      <c r="D38" s="12" t="str">
        <f t="shared" si="3"/>
        <v>vis</v>
      </c>
      <c r="E38" s="43">
        <f>VLOOKUP(C38,Active!C$21:E$973,3,FALSE)</f>
        <v>4550.0004928487651</v>
      </c>
      <c r="F38" s="15" t="s">
        <v>60</v>
      </c>
      <c r="G38" s="12" t="str">
        <f t="shared" si="4"/>
        <v>35839.542</v>
      </c>
      <c r="H38" s="10">
        <f t="shared" si="5"/>
        <v>4550</v>
      </c>
      <c r="I38" s="44" t="s">
        <v>122</v>
      </c>
      <c r="J38" s="45" t="s">
        <v>123</v>
      </c>
      <c r="K38" s="44">
        <v>4550</v>
      </c>
      <c r="L38" s="44" t="s">
        <v>124</v>
      </c>
      <c r="M38" s="45" t="s">
        <v>89</v>
      </c>
      <c r="N38" s="45"/>
      <c r="O38" s="46" t="s">
        <v>90</v>
      </c>
      <c r="P38" s="46" t="s">
        <v>91</v>
      </c>
    </row>
    <row r="39" spans="1:16" ht="12.75" customHeight="1" thickBot="1" x14ac:dyDescent="0.25">
      <c r="A39" s="10" t="str">
        <f t="shared" si="0"/>
        <v> MVS 2.45 </v>
      </c>
      <c r="B39" s="15" t="str">
        <f t="shared" si="1"/>
        <v>I</v>
      </c>
      <c r="C39" s="10">
        <f t="shared" si="2"/>
        <v>35900.383000000002</v>
      </c>
      <c r="D39" s="12" t="str">
        <f t="shared" si="3"/>
        <v>vis</v>
      </c>
      <c r="E39" s="43">
        <f>VLOOKUP(C39,Active!C$21:E$973,3,FALSE)</f>
        <v>4579.9859045253379</v>
      </c>
      <c r="F39" s="15" t="s">
        <v>60</v>
      </c>
      <c r="G39" s="12" t="str">
        <f t="shared" si="4"/>
        <v>35900.383</v>
      </c>
      <c r="H39" s="10">
        <f t="shared" si="5"/>
        <v>4580</v>
      </c>
      <c r="I39" s="44" t="s">
        <v>125</v>
      </c>
      <c r="J39" s="45" t="s">
        <v>126</v>
      </c>
      <c r="K39" s="44">
        <v>4580</v>
      </c>
      <c r="L39" s="44" t="s">
        <v>127</v>
      </c>
      <c r="M39" s="45" t="s">
        <v>89</v>
      </c>
      <c r="N39" s="45"/>
      <c r="O39" s="46" t="s">
        <v>90</v>
      </c>
      <c r="P39" s="46" t="s">
        <v>91</v>
      </c>
    </row>
    <row r="40" spans="1:16" ht="12.75" customHeight="1" thickBot="1" x14ac:dyDescent="0.25">
      <c r="A40" s="10" t="str">
        <f t="shared" si="0"/>
        <v> MVS 2.45 </v>
      </c>
      <c r="B40" s="15" t="str">
        <f t="shared" si="1"/>
        <v>I</v>
      </c>
      <c r="C40" s="10">
        <f t="shared" si="2"/>
        <v>36598.410000000003</v>
      </c>
      <c r="D40" s="12" t="str">
        <f t="shared" si="3"/>
        <v>vis</v>
      </c>
      <c r="E40" s="43">
        <f>VLOOKUP(C40,Active!C$21:E$973,3,FALSE)</f>
        <v>4924.0076490128258</v>
      </c>
      <c r="F40" s="15" t="s">
        <v>60</v>
      </c>
      <c r="G40" s="12" t="str">
        <f t="shared" si="4"/>
        <v>36598.410</v>
      </c>
      <c r="H40" s="10">
        <f t="shared" si="5"/>
        <v>4924</v>
      </c>
      <c r="I40" s="44" t="s">
        <v>128</v>
      </c>
      <c r="J40" s="45" t="s">
        <v>129</v>
      </c>
      <c r="K40" s="44">
        <v>4924</v>
      </c>
      <c r="L40" s="44" t="s">
        <v>130</v>
      </c>
      <c r="M40" s="45" t="s">
        <v>89</v>
      </c>
      <c r="N40" s="45"/>
      <c r="O40" s="46" t="s">
        <v>90</v>
      </c>
      <c r="P40" s="46" t="s">
        <v>91</v>
      </c>
    </row>
    <row r="41" spans="1:16" ht="12.75" customHeight="1" thickBot="1" x14ac:dyDescent="0.25">
      <c r="A41" s="10" t="str">
        <f t="shared" si="0"/>
        <v> MVS 2.45 </v>
      </c>
      <c r="B41" s="15" t="str">
        <f t="shared" si="1"/>
        <v>I</v>
      </c>
      <c r="C41" s="10">
        <f t="shared" si="2"/>
        <v>36602.466</v>
      </c>
      <c r="D41" s="12" t="str">
        <f t="shared" si="3"/>
        <v>vis</v>
      </c>
      <c r="E41" s="43">
        <f>VLOOKUP(C41,Active!C$21:E$973,3,FALSE)</f>
        <v>4926.0066436013449</v>
      </c>
      <c r="F41" s="15" t="s">
        <v>60</v>
      </c>
      <c r="G41" s="12" t="str">
        <f t="shared" si="4"/>
        <v>36602.466</v>
      </c>
      <c r="H41" s="10">
        <f t="shared" si="5"/>
        <v>4926</v>
      </c>
      <c r="I41" s="44" t="s">
        <v>131</v>
      </c>
      <c r="J41" s="45" t="s">
        <v>132</v>
      </c>
      <c r="K41" s="44">
        <v>4926</v>
      </c>
      <c r="L41" s="44" t="s">
        <v>80</v>
      </c>
      <c r="M41" s="45" t="s">
        <v>89</v>
      </c>
      <c r="N41" s="45"/>
      <c r="O41" s="46" t="s">
        <v>90</v>
      </c>
      <c r="P41" s="46" t="s">
        <v>91</v>
      </c>
    </row>
    <row r="42" spans="1:16" ht="12.75" customHeight="1" thickBot="1" x14ac:dyDescent="0.25">
      <c r="A42" s="10" t="str">
        <f t="shared" si="0"/>
        <v> MVS 2.45 </v>
      </c>
      <c r="B42" s="15" t="str">
        <f t="shared" si="1"/>
        <v>I</v>
      </c>
      <c r="C42" s="10">
        <f t="shared" si="2"/>
        <v>37367.374000000003</v>
      </c>
      <c r="D42" s="12" t="str">
        <f t="shared" si="3"/>
        <v>vis</v>
      </c>
      <c r="E42" s="43">
        <f>VLOOKUP(C42,Active!C$21:E$973,3,FALSE)</f>
        <v>5302.9906063025519</v>
      </c>
      <c r="F42" s="15" t="s">
        <v>60</v>
      </c>
      <c r="G42" s="12" t="str">
        <f t="shared" si="4"/>
        <v>37367.374</v>
      </c>
      <c r="H42" s="10">
        <f t="shared" si="5"/>
        <v>5303</v>
      </c>
      <c r="I42" s="44" t="s">
        <v>133</v>
      </c>
      <c r="J42" s="45" t="s">
        <v>134</v>
      </c>
      <c r="K42" s="44">
        <v>5303</v>
      </c>
      <c r="L42" s="44" t="s">
        <v>135</v>
      </c>
      <c r="M42" s="45" t="s">
        <v>89</v>
      </c>
      <c r="N42" s="45"/>
      <c r="O42" s="46" t="s">
        <v>90</v>
      </c>
      <c r="P42" s="46" t="s">
        <v>91</v>
      </c>
    </row>
    <row r="43" spans="1:16" ht="12.75" customHeight="1" thickBot="1" x14ac:dyDescent="0.25">
      <c r="A43" s="10" t="str">
        <f t="shared" ref="A43:A62" si="6">P43</f>
        <v> MVS 2.45 </v>
      </c>
      <c r="B43" s="15" t="str">
        <f t="shared" ref="B43:B62" si="7">IF(H43=INT(H43),"I","II")</f>
        <v>I</v>
      </c>
      <c r="C43" s="10">
        <f t="shared" ref="C43:C62" si="8">1*G43</f>
        <v>38134.339999999997</v>
      </c>
      <c r="D43" s="12" t="str">
        <f t="shared" ref="D43:D62" si="9">VLOOKUP(F43,I$1:J$5,2,FALSE)</f>
        <v>vis</v>
      </c>
      <c r="E43" s="43">
        <f>VLOOKUP(C43,Active!C$21:E$973,3,FALSE)</f>
        <v>5680.988851760947</v>
      </c>
      <c r="F43" s="15" t="s">
        <v>60</v>
      </c>
      <c r="G43" s="12" t="str">
        <f t="shared" ref="G43:G62" si="10">MID(I43,3,LEN(I43)-3)</f>
        <v>38134.340</v>
      </c>
      <c r="H43" s="10">
        <f t="shared" ref="H43:H62" si="11">1*K43</f>
        <v>5681</v>
      </c>
      <c r="I43" s="44" t="s">
        <v>136</v>
      </c>
      <c r="J43" s="45" t="s">
        <v>137</v>
      </c>
      <c r="K43" s="44">
        <v>5681</v>
      </c>
      <c r="L43" s="44" t="s">
        <v>138</v>
      </c>
      <c r="M43" s="45" t="s">
        <v>89</v>
      </c>
      <c r="N43" s="45"/>
      <c r="O43" s="46" t="s">
        <v>90</v>
      </c>
      <c r="P43" s="46" t="s">
        <v>91</v>
      </c>
    </row>
    <row r="44" spans="1:16" ht="12.75" customHeight="1" thickBot="1" x14ac:dyDescent="0.25">
      <c r="A44" s="10" t="str">
        <f t="shared" si="6"/>
        <v> AOEB 6 </v>
      </c>
      <c r="B44" s="15" t="str">
        <f t="shared" si="7"/>
        <v>I</v>
      </c>
      <c r="C44" s="10">
        <f t="shared" si="8"/>
        <v>43131.837</v>
      </c>
      <c r="D44" s="12" t="str">
        <f t="shared" si="9"/>
        <v>vis</v>
      </c>
      <c r="E44" s="43">
        <f>VLOOKUP(C44,Active!C$21:E$973,3,FALSE)</f>
        <v>8143.9990734443227</v>
      </c>
      <c r="F44" s="15" t="s">
        <v>60</v>
      </c>
      <c r="G44" s="12" t="str">
        <f t="shared" si="10"/>
        <v>43131.837</v>
      </c>
      <c r="H44" s="10">
        <f t="shared" si="11"/>
        <v>8144</v>
      </c>
      <c r="I44" s="44" t="s">
        <v>139</v>
      </c>
      <c r="J44" s="45" t="s">
        <v>140</v>
      </c>
      <c r="K44" s="44">
        <v>8144</v>
      </c>
      <c r="L44" s="44" t="s">
        <v>109</v>
      </c>
      <c r="M44" s="45" t="s">
        <v>66</v>
      </c>
      <c r="N44" s="45"/>
      <c r="O44" s="46" t="s">
        <v>141</v>
      </c>
      <c r="P44" s="46" t="s">
        <v>142</v>
      </c>
    </row>
    <row r="45" spans="1:16" ht="12.75" customHeight="1" thickBot="1" x14ac:dyDescent="0.25">
      <c r="A45" s="10" t="str">
        <f t="shared" si="6"/>
        <v> AOEB 6 </v>
      </c>
      <c r="B45" s="15" t="str">
        <f t="shared" si="7"/>
        <v>I</v>
      </c>
      <c r="C45" s="10">
        <f t="shared" si="8"/>
        <v>43131.841999999997</v>
      </c>
      <c r="D45" s="12" t="str">
        <f t="shared" si="9"/>
        <v>vis</v>
      </c>
      <c r="E45" s="43">
        <f>VLOOKUP(C45,Active!C$21:E$973,3,FALSE)</f>
        <v>8144.0015376881429</v>
      </c>
      <c r="F45" s="15" t="s">
        <v>60</v>
      </c>
      <c r="G45" s="12" t="str">
        <f t="shared" si="10"/>
        <v>43131.842</v>
      </c>
      <c r="H45" s="10">
        <f t="shared" si="11"/>
        <v>8144</v>
      </c>
      <c r="I45" s="44" t="s">
        <v>143</v>
      </c>
      <c r="J45" s="45" t="s">
        <v>144</v>
      </c>
      <c r="K45" s="44">
        <v>8144</v>
      </c>
      <c r="L45" s="44" t="s">
        <v>145</v>
      </c>
      <c r="M45" s="45" t="s">
        <v>66</v>
      </c>
      <c r="N45" s="45"/>
      <c r="O45" s="46" t="s">
        <v>146</v>
      </c>
      <c r="P45" s="46" t="s">
        <v>142</v>
      </c>
    </row>
    <row r="46" spans="1:16" ht="12.75" customHeight="1" thickBot="1" x14ac:dyDescent="0.25">
      <c r="A46" s="10" t="str">
        <f t="shared" si="6"/>
        <v> AOEB 6 </v>
      </c>
      <c r="B46" s="15" t="str">
        <f t="shared" si="7"/>
        <v>I</v>
      </c>
      <c r="C46" s="10">
        <f t="shared" si="8"/>
        <v>43190.671999999999</v>
      </c>
      <c r="D46" s="12" t="str">
        <f t="shared" si="9"/>
        <v>vis</v>
      </c>
      <c r="E46" s="43">
        <f>VLOOKUP(C46,Active!C$21:E$973,3,FALSE)</f>
        <v>8172.9958304994525</v>
      </c>
      <c r="F46" s="15" t="s">
        <v>60</v>
      </c>
      <c r="G46" s="12" t="str">
        <f t="shared" si="10"/>
        <v>43190.672</v>
      </c>
      <c r="H46" s="10">
        <f t="shared" si="11"/>
        <v>8173</v>
      </c>
      <c r="I46" s="44" t="s">
        <v>147</v>
      </c>
      <c r="J46" s="45" t="s">
        <v>148</v>
      </c>
      <c r="K46" s="44">
        <v>8173</v>
      </c>
      <c r="L46" s="44" t="s">
        <v>149</v>
      </c>
      <c r="M46" s="45" t="s">
        <v>66</v>
      </c>
      <c r="N46" s="45"/>
      <c r="O46" s="46" t="s">
        <v>150</v>
      </c>
      <c r="P46" s="46" t="s">
        <v>142</v>
      </c>
    </row>
    <row r="47" spans="1:16" ht="12.75" customHeight="1" thickBot="1" x14ac:dyDescent="0.25">
      <c r="A47" s="10" t="str">
        <f t="shared" si="6"/>
        <v> AOEB 6 </v>
      </c>
      <c r="B47" s="15" t="str">
        <f t="shared" si="7"/>
        <v>I</v>
      </c>
      <c r="C47" s="10">
        <f t="shared" si="8"/>
        <v>43190.678999999996</v>
      </c>
      <c r="D47" s="12" t="str">
        <f t="shared" si="9"/>
        <v>vis</v>
      </c>
      <c r="E47" s="43">
        <f>VLOOKUP(C47,Active!C$21:E$973,3,FALSE)</f>
        <v>8172.9992804408021</v>
      </c>
      <c r="F47" s="15" t="s">
        <v>60</v>
      </c>
      <c r="G47" s="12" t="str">
        <f t="shared" si="10"/>
        <v>43190.679</v>
      </c>
      <c r="H47" s="10">
        <f t="shared" si="11"/>
        <v>8173</v>
      </c>
      <c r="I47" s="44" t="s">
        <v>151</v>
      </c>
      <c r="J47" s="45" t="s">
        <v>152</v>
      </c>
      <c r="K47" s="44">
        <v>8173</v>
      </c>
      <c r="L47" s="44" t="s">
        <v>97</v>
      </c>
      <c r="M47" s="45" t="s">
        <v>66</v>
      </c>
      <c r="N47" s="45"/>
      <c r="O47" s="46" t="s">
        <v>146</v>
      </c>
      <c r="P47" s="46" t="s">
        <v>142</v>
      </c>
    </row>
    <row r="48" spans="1:16" ht="12.75" customHeight="1" thickBot="1" x14ac:dyDescent="0.25">
      <c r="A48" s="10" t="str">
        <f t="shared" si="6"/>
        <v> AOEB 6 </v>
      </c>
      <c r="B48" s="15" t="str">
        <f t="shared" si="7"/>
        <v>I</v>
      </c>
      <c r="C48" s="10">
        <f t="shared" si="8"/>
        <v>43537.644999999997</v>
      </c>
      <c r="D48" s="12" t="str">
        <f t="shared" si="9"/>
        <v>vis</v>
      </c>
      <c r="E48" s="43">
        <f>VLOOKUP(C48,Active!C$21:E$973,3,FALSE)</f>
        <v>8344.0010448393787</v>
      </c>
      <c r="F48" s="15" t="s">
        <v>60</v>
      </c>
      <c r="G48" s="12" t="str">
        <f t="shared" si="10"/>
        <v>43537.645</v>
      </c>
      <c r="H48" s="10">
        <f t="shared" si="11"/>
        <v>8344</v>
      </c>
      <c r="I48" s="44" t="s">
        <v>153</v>
      </c>
      <c r="J48" s="45" t="s">
        <v>154</v>
      </c>
      <c r="K48" s="44">
        <v>8344</v>
      </c>
      <c r="L48" s="44" t="s">
        <v>155</v>
      </c>
      <c r="M48" s="45" t="s">
        <v>66</v>
      </c>
      <c r="N48" s="45"/>
      <c r="O48" s="46" t="s">
        <v>146</v>
      </c>
      <c r="P48" s="46" t="s">
        <v>142</v>
      </c>
    </row>
    <row r="49" spans="1:16" ht="12.75" customHeight="1" thickBot="1" x14ac:dyDescent="0.25">
      <c r="A49" s="10" t="str">
        <f t="shared" si="6"/>
        <v> AOEB 6 </v>
      </c>
      <c r="B49" s="15" t="str">
        <f t="shared" si="7"/>
        <v>I</v>
      </c>
      <c r="C49" s="10">
        <f t="shared" si="8"/>
        <v>44598.811999999998</v>
      </c>
      <c r="D49" s="12" t="str">
        <f t="shared" si="9"/>
        <v>vis</v>
      </c>
      <c r="E49" s="43">
        <f>VLOOKUP(C49,Active!C$21:E$973,3,FALSE)</f>
        <v>8866.9958896413027</v>
      </c>
      <c r="F49" s="15" t="s">
        <v>60</v>
      </c>
      <c r="G49" s="12" t="str">
        <f t="shared" si="10"/>
        <v>44598.812</v>
      </c>
      <c r="H49" s="10">
        <f t="shared" si="11"/>
        <v>8867</v>
      </c>
      <c r="I49" s="44" t="s">
        <v>156</v>
      </c>
      <c r="J49" s="45" t="s">
        <v>157</v>
      </c>
      <c r="K49" s="44">
        <v>8867</v>
      </c>
      <c r="L49" s="44" t="s">
        <v>149</v>
      </c>
      <c r="M49" s="45" t="s">
        <v>66</v>
      </c>
      <c r="N49" s="45"/>
      <c r="O49" s="46" t="s">
        <v>146</v>
      </c>
      <c r="P49" s="46" t="s">
        <v>142</v>
      </c>
    </row>
    <row r="50" spans="1:16" ht="12.75" customHeight="1" thickBot="1" x14ac:dyDescent="0.25">
      <c r="A50" s="10" t="str">
        <f t="shared" si="6"/>
        <v> AOEB 6 </v>
      </c>
      <c r="B50" s="15" t="str">
        <f t="shared" si="7"/>
        <v>I</v>
      </c>
      <c r="C50" s="10">
        <f t="shared" si="8"/>
        <v>45298.837</v>
      </c>
      <c r="D50" s="12" t="str">
        <f t="shared" si="9"/>
        <v>vis</v>
      </c>
      <c r="E50" s="43">
        <f>VLOOKUP(C50,Active!C$21:E$973,3,FALSE)</f>
        <v>9212.002345960118</v>
      </c>
      <c r="F50" s="15" t="s">
        <v>60</v>
      </c>
      <c r="G50" s="12" t="str">
        <f t="shared" si="10"/>
        <v>45298.837</v>
      </c>
      <c r="H50" s="10">
        <f t="shared" si="11"/>
        <v>9212</v>
      </c>
      <c r="I50" s="44" t="s">
        <v>158</v>
      </c>
      <c r="J50" s="45" t="s">
        <v>159</v>
      </c>
      <c r="K50" s="44">
        <v>9212</v>
      </c>
      <c r="L50" s="44" t="s">
        <v>76</v>
      </c>
      <c r="M50" s="45" t="s">
        <v>66</v>
      </c>
      <c r="N50" s="45"/>
      <c r="O50" s="46" t="s">
        <v>146</v>
      </c>
      <c r="P50" s="46" t="s">
        <v>142</v>
      </c>
    </row>
    <row r="51" spans="1:16" ht="12.75" customHeight="1" thickBot="1" x14ac:dyDescent="0.25">
      <c r="A51" s="10" t="str">
        <f t="shared" si="6"/>
        <v> AOEB 6 </v>
      </c>
      <c r="B51" s="15" t="str">
        <f t="shared" si="7"/>
        <v>I</v>
      </c>
      <c r="C51" s="10">
        <f t="shared" si="8"/>
        <v>46820.607000000004</v>
      </c>
      <c r="D51" s="12" t="str">
        <f t="shared" si="9"/>
        <v>vis</v>
      </c>
      <c r="E51" s="43">
        <f>VLOOKUP(C51,Active!C$21:E$973,3,FALSE)</f>
        <v>9962.0048102039418</v>
      </c>
      <c r="F51" s="15" t="s">
        <v>60</v>
      </c>
      <c r="G51" s="12" t="str">
        <f t="shared" si="10"/>
        <v>46820.607</v>
      </c>
      <c r="H51" s="10">
        <f t="shared" si="11"/>
        <v>9962</v>
      </c>
      <c r="I51" s="44" t="s">
        <v>160</v>
      </c>
      <c r="J51" s="45" t="s">
        <v>161</v>
      </c>
      <c r="K51" s="44">
        <v>9962</v>
      </c>
      <c r="L51" s="44" t="s">
        <v>162</v>
      </c>
      <c r="M51" s="45" t="s">
        <v>66</v>
      </c>
      <c r="N51" s="45"/>
      <c r="O51" s="46" t="s">
        <v>146</v>
      </c>
      <c r="P51" s="46" t="s">
        <v>142</v>
      </c>
    </row>
    <row r="52" spans="1:16" ht="12.75" customHeight="1" thickBot="1" x14ac:dyDescent="0.25">
      <c r="A52" s="10" t="str">
        <f t="shared" si="6"/>
        <v> AOEB 6 </v>
      </c>
      <c r="B52" s="15" t="str">
        <f t="shared" si="7"/>
        <v>I</v>
      </c>
      <c r="C52" s="10">
        <f t="shared" si="8"/>
        <v>48297.724000000002</v>
      </c>
      <c r="D52" s="12" t="str">
        <f t="shared" si="9"/>
        <v>vis</v>
      </c>
      <c r="E52" s="43">
        <f>VLOOKUP(C52,Active!C$21:E$973,3,FALSE)</f>
        <v>10690.000098569753</v>
      </c>
      <c r="F52" s="15" t="s">
        <v>60</v>
      </c>
      <c r="G52" s="12" t="str">
        <f t="shared" si="10"/>
        <v>48297.724</v>
      </c>
      <c r="H52" s="10">
        <f t="shared" si="11"/>
        <v>10690</v>
      </c>
      <c r="I52" s="44" t="s">
        <v>163</v>
      </c>
      <c r="J52" s="45" t="s">
        <v>164</v>
      </c>
      <c r="K52" s="44">
        <v>10690</v>
      </c>
      <c r="L52" s="44" t="s">
        <v>165</v>
      </c>
      <c r="M52" s="45" t="s">
        <v>66</v>
      </c>
      <c r="N52" s="45"/>
      <c r="O52" s="46" t="s">
        <v>146</v>
      </c>
      <c r="P52" s="46" t="s">
        <v>142</v>
      </c>
    </row>
    <row r="53" spans="1:16" ht="12.75" customHeight="1" thickBot="1" x14ac:dyDescent="0.25">
      <c r="A53" s="10" t="str">
        <f t="shared" si="6"/>
        <v> AOEB 6 </v>
      </c>
      <c r="B53" s="15" t="str">
        <f t="shared" si="7"/>
        <v>I</v>
      </c>
      <c r="C53" s="10">
        <f t="shared" si="8"/>
        <v>49754.574000000001</v>
      </c>
      <c r="D53" s="12" t="str">
        <f t="shared" si="9"/>
        <v>vis</v>
      </c>
      <c r="E53" s="43">
        <f>VLOOKUP(C53,Active!C$21:E$973,3,FALSE)</f>
        <v>11408.0068210269</v>
      </c>
      <c r="F53" s="15" t="s">
        <v>60</v>
      </c>
      <c r="G53" s="12" t="str">
        <f t="shared" si="10"/>
        <v>49754.574</v>
      </c>
      <c r="H53" s="10">
        <f t="shared" si="11"/>
        <v>11408</v>
      </c>
      <c r="I53" s="44" t="s">
        <v>166</v>
      </c>
      <c r="J53" s="45" t="s">
        <v>167</v>
      </c>
      <c r="K53" s="44">
        <v>11408</v>
      </c>
      <c r="L53" s="44" t="s">
        <v>168</v>
      </c>
      <c r="M53" s="45" t="s">
        <v>66</v>
      </c>
      <c r="N53" s="45"/>
      <c r="O53" s="46" t="s">
        <v>146</v>
      </c>
      <c r="P53" s="46" t="s">
        <v>142</v>
      </c>
    </row>
    <row r="54" spans="1:16" ht="12.75" customHeight="1" thickBot="1" x14ac:dyDescent="0.25">
      <c r="A54" s="10" t="str">
        <f t="shared" si="6"/>
        <v> AOEB 6 </v>
      </c>
      <c r="B54" s="15" t="str">
        <f t="shared" si="7"/>
        <v>I</v>
      </c>
      <c r="C54" s="10">
        <f t="shared" si="8"/>
        <v>50109.637999999999</v>
      </c>
      <c r="D54" s="12" t="str">
        <f t="shared" si="9"/>
        <v>vis</v>
      </c>
      <c r="E54" s="43">
        <f>VLOOKUP(C54,Active!C$21:E$973,3,FALSE)</f>
        <v>11582.999674719815</v>
      </c>
      <c r="F54" s="15" t="s">
        <v>60</v>
      </c>
      <c r="G54" s="12" t="str">
        <f t="shared" si="10"/>
        <v>50109.638</v>
      </c>
      <c r="H54" s="10">
        <f t="shared" si="11"/>
        <v>11583</v>
      </c>
      <c r="I54" s="44" t="s">
        <v>169</v>
      </c>
      <c r="J54" s="45" t="s">
        <v>170</v>
      </c>
      <c r="K54" s="44">
        <v>11583</v>
      </c>
      <c r="L54" s="44" t="s">
        <v>97</v>
      </c>
      <c r="M54" s="45" t="s">
        <v>171</v>
      </c>
      <c r="N54" s="45" t="s">
        <v>172</v>
      </c>
      <c r="O54" s="46" t="s">
        <v>173</v>
      </c>
      <c r="P54" s="46" t="s">
        <v>142</v>
      </c>
    </row>
    <row r="55" spans="1:16" ht="12.75" customHeight="1" thickBot="1" x14ac:dyDescent="0.25">
      <c r="A55" s="10" t="str">
        <f t="shared" si="6"/>
        <v> AOEB 6 </v>
      </c>
      <c r="B55" s="15" t="str">
        <f t="shared" si="7"/>
        <v>I</v>
      </c>
      <c r="C55" s="10">
        <f t="shared" si="8"/>
        <v>51229.652000000002</v>
      </c>
      <c r="D55" s="12" t="str">
        <f t="shared" si="9"/>
        <v>vis</v>
      </c>
      <c r="E55" s="43">
        <f>VLOOKUP(C55,Active!C$21:E$973,3,FALSE)</f>
        <v>12134.997190762044</v>
      </c>
      <c r="F55" s="15" t="s">
        <v>60</v>
      </c>
      <c r="G55" s="12" t="str">
        <f t="shared" si="10"/>
        <v>51229.652</v>
      </c>
      <c r="H55" s="10">
        <f t="shared" si="11"/>
        <v>12135</v>
      </c>
      <c r="I55" s="44" t="s">
        <v>174</v>
      </c>
      <c r="J55" s="45" t="s">
        <v>175</v>
      </c>
      <c r="K55" s="44">
        <v>12135</v>
      </c>
      <c r="L55" s="44" t="s">
        <v>176</v>
      </c>
      <c r="M55" s="45" t="s">
        <v>66</v>
      </c>
      <c r="N55" s="45"/>
      <c r="O55" s="46" t="s">
        <v>177</v>
      </c>
      <c r="P55" s="46" t="s">
        <v>142</v>
      </c>
    </row>
    <row r="56" spans="1:16" ht="12.75" customHeight="1" thickBot="1" x14ac:dyDescent="0.25">
      <c r="A56" s="10" t="str">
        <f t="shared" si="6"/>
        <v> AOEB 6 </v>
      </c>
      <c r="B56" s="15" t="str">
        <f t="shared" si="7"/>
        <v>I</v>
      </c>
      <c r="C56" s="10">
        <f t="shared" si="8"/>
        <v>51231.690999999999</v>
      </c>
      <c r="D56" s="12" t="str">
        <f t="shared" si="9"/>
        <v>vis</v>
      </c>
      <c r="E56" s="43">
        <f>VLOOKUP(C56,Active!C$21:E$973,3,FALSE)</f>
        <v>12136.002109392712</v>
      </c>
      <c r="F56" s="15" t="s">
        <v>60</v>
      </c>
      <c r="G56" s="12" t="str">
        <f t="shared" si="10"/>
        <v>51231.691</v>
      </c>
      <c r="H56" s="10">
        <f t="shared" si="11"/>
        <v>12136</v>
      </c>
      <c r="I56" s="44" t="s">
        <v>178</v>
      </c>
      <c r="J56" s="45" t="s">
        <v>179</v>
      </c>
      <c r="K56" s="44">
        <v>12136</v>
      </c>
      <c r="L56" s="44" t="s">
        <v>180</v>
      </c>
      <c r="M56" s="45" t="s">
        <v>66</v>
      </c>
      <c r="N56" s="45"/>
      <c r="O56" s="46" t="s">
        <v>177</v>
      </c>
      <c r="P56" s="46" t="s">
        <v>142</v>
      </c>
    </row>
    <row r="57" spans="1:16" ht="12.75" customHeight="1" thickBot="1" x14ac:dyDescent="0.25">
      <c r="A57" s="10" t="str">
        <f t="shared" si="6"/>
        <v> AOEB 6 </v>
      </c>
      <c r="B57" s="15" t="str">
        <f t="shared" si="7"/>
        <v>I</v>
      </c>
      <c r="C57" s="10">
        <f t="shared" si="8"/>
        <v>51576.625</v>
      </c>
      <c r="D57" s="12" t="str">
        <f t="shared" si="9"/>
        <v>vis</v>
      </c>
      <c r="E57" s="43">
        <f>VLOOKUP(C57,Active!C$21:E$973,3,FALSE)</f>
        <v>12306.00240510197</v>
      </c>
      <c r="F57" s="15" t="s">
        <v>60</v>
      </c>
      <c r="G57" s="12" t="str">
        <f t="shared" si="10"/>
        <v>51576.625</v>
      </c>
      <c r="H57" s="10">
        <f t="shared" si="11"/>
        <v>12306</v>
      </c>
      <c r="I57" s="44" t="s">
        <v>181</v>
      </c>
      <c r="J57" s="45" t="s">
        <v>182</v>
      </c>
      <c r="K57" s="44">
        <v>12306</v>
      </c>
      <c r="L57" s="44" t="s">
        <v>76</v>
      </c>
      <c r="M57" s="45" t="s">
        <v>66</v>
      </c>
      <c r="N57" s="45"/>
      <c r="O57" s="46" t="s">
        <v>146</v>
      </c>
      <c r="P57" s="46" t="s">
        <v>142</v>
      </c>
    </row>
    <row r="58" spans="1:16" ht="12.75" customHeight="1" thickBot="1" x14ac:dyDescent="0.25">
      <c r="A58" s="10" t="str">
        <f t="shared" si="6"/>
        <v> AOEB 6 </v>
      </c>
      <c r="B58" s="15" t="str">
        <f t="shared" si="7"/>
        <v>I</v>
      </c>
      <c r="C58" s="10">
        <f t="shared" si="8"/>
        <v>51582.707000000002</v>
      </c>
      <c r="D58" s="12" t="str">
        <f t="shared" si="9"/>
        <v>vis</v>
      </c>
      <c r="E58" s="43">
        <f>VLOOKUP(C58,Active!C$21:E$973,3,FALSE)</f>
        <v>12308.999911287223</v>
      </c>
      <c r="F58" s="15" t="s">
        <v>60</v>
      </c>
      <c r="G58" s="12" t="str">
        <f t="shared" si="10"/>
        <v>51582.707</v>
      </c>
      <c r="H58" s="10">
        <f t="shared" si="11"/>
        <v>12309</v>
      </c>
      <c r="I58" s="44" t="s">
        <v>183</v>
      </c>
      <c r="J58" s="45" t="s">
        <v>184</v>
      </c>
      <c r="K58" s="44">
        <v>12309</v>
      </c>
      <c r="L58" s="44" t="s">
        <v>83</v>
      </c>
      <c r="M58" s="45" t="s">
        <v>66</v>
      </c>
      <c r="N58" s="45"/>
      <c r="O58" s="46" t="s">
        <v>177</v>
      </c>
      <c r="P58" s="46" t="s">
        <v>142</v>
      </c>
    </row>
    <row r="59" spans="1:16" ht="12.75" customHeight="1" thickBot="1" x14ac:dyDescent="0.25">
      <c r="A59" s="10" t="str">
        <f t="shared" si="6"/>
        <v> AOEB 12 </v>
      </c>
      <c r="B59" s="15" t="str">
        <f t="shared" si="7"/>
        <v>I</v>
      </c>
      <c r="C59" s="10">
        <f t="shared" si="8"/>
        <v>51996.633000000002</v>
      </c>
      <c r="D59" s="12" t="str">
        <f t="shared" si="9"/>
        <v>vis</v>
      </c>
      <c r="E59" s="43">
        <f>VLOOKUP(C59,Active!C$21:E$973,3,FALSE)</f>
        <v>12513.002828951909</v>
      </c>
      <c r="F59" s="15" t="s">
        <v>60</v>
      </c>
      <c r="G59" s="12" t="str">
        <f t="shared" si="10"/>
        <v>51996.633</v>
      </c>
      <c r="H59" s="10">
        <f t="shared" si="11"/>
        <v>12513</v>
      </c>
      <c r="I59" s="44" t="s">
        <v>185</v>
      </c>
      <c r="J59" s="45" t="s">
        <v>186</v>
      </c>
      <c r="K59" s="44">
        <v>12513</v>
      </c>
      <c r="L59" s="44" t="s">
        <v>187</v>
      </c>
      <c r="M59" s="45" t="s">
        <v>66</v>
      </c>
      <c r="N59" s="45"/>
      <c r="O59" s="46" t="s">
        <v>146</v>
      </c>
      <c r="P59" s="46" t="s">
        <v>188</v>
      </c>
    </row>
    <row r="60" spans="1:16" ht="12.75" customHeight="1" thickBot="1" x14ac:dyDescent="0.25">
      <c r="A60" s="10" t="str">
        <f t="shared" si="6"/>
        <v> AOEB 12 </v>
      </c>
      <c r="B60" s="15" t="str">
        <f t="shared" si="7"/>
        <v>I</v>
      </c>
      <c r="C60" s="10">
        <f t="shared" si="8"/>
        <v>53463.615700000002</v>
      </c>
      <c r="D60" s="12" t="str">
        <f t="shared" si="9"/>
        <v>vis</v>
      </c>
      <c r="E60" s="43">
        <f>VLOOKUP(C60,Active!C$21:E$973,3,FALSE)</f>
        <v>13236.003440084376</v>
      </c>
      <c r="F60" s="15" t="s">
        <v>60</v>
      </c>
      <c r="G60" s="12" t="str">
        <f t="shared" si="10"/>
        <v>53463.6157</v>
      </c>
      <c r="H60" s="10">
        <f t="shared" si="11"/>
        <v>13236</v>
      </c>
      <c r="I60" s="44" t="s">
        <v>196</v>
      </c>
      <c r="J60" s="45" t="s">
        <v>197</v>
      </c>
      <c r="K60" s="44">
        <v>13236</v>
      </c>
      <c r="L60" s="44" t="s">
        <v>198</v>
      </c>
      <c r="M60" s="45" t="s">
        <v>171</v>
      </c>
      <c r="N60" s="45" t="s">
        <v>172</v>
      </c>
      <c r="O60" s="46" t="s">
        <v>146</v>
      </c>
      <c r="P60" s="46" t="s">
        <v>188</v>
      </c>
    </row>
    <row r="61" spans="1:16" ht="12.75" customHeight="1" thickBot="1" x14ac:dyDescent="0.25">
      <c r="A61" s="10" t="str">
        <f t="shared" si="6"/>
        <v> AOEB 12 </v>
      </c>
      <c r="B61" s="15" t="str">
        <f t="shared" si="7"/>
        <v>I</v>
      </c>
      <c r="C61" s="10">
        <f t="shared" si="8"/>
        <v>53812.608</v>
      </c>
      <c r="D61" s="12" t="str">
        <f t="shared" si="9"/>
        <v>vis</v>
      </c>
      <c r="E61" s="43">
        <f>VLOOKUP(C61,Active!C$21:E$973,3,FALSE)</f>
        <v>13408.003863934313</v>
      </c>
      <c r="F61" s="15" t="s">
        <v>60</v>
      </c>
      <c r="G61" s="12" t="str">
        <f t="shared" si="10"/>
        <v>53812.6080</v>
      </c>
      <c r="H61" s="10">
        <f t="shared" si="11"/>
        <v>13408</v>
      </c>
      <c r="I61" s="44" t="s">
        <v>199</v>
      </c>
      <c r="J61" s="45" t="s">
        <v>200</v>
      </c>
      <c r="K61" s="44">
        <v>13408</v>
      </c>
      <c r="L61" s="44" t="s">
        <v>191</v>
      </c>
      <c r="M61" s="45" t="s">
        <v>171</v>
      </c>
      <c r="N61" s="45" t="s">
        <v>172</v>
      </c>
      <c r="O61" s="46" t="s">
        <v>146</v>
      </c>
      <c r="P61" s="46" t="s">
        <v>188</v>
      </c>
    </row>
    <row r="62" spans="1:16" ht="12.75" customHeight="1" thickBot="1" x14ac:dyDescent="0.25">
      <c r="A62" s="10" t="str">
        <f t="shared" si="6"/>
        <v> JAAVSO 41;122 </v>
      </c>
      <c r="B62" s="15" t="str">
        <f t="shared" si="7"/>
        <v>I</v>
      </c>
      <c r="C62" s="10">
        <f t="shared" si="8"/>
        <v>55983.660600000003</v>
      </c>
      <c r="D62" s="12" t="str">
        <f t="shared" si="9"/>
        <v>vis</v>
      </c>
      <c r="E62" s="43">
        <f>VLOOKUP(C62,Active!C$21:E$973,3,FALSE)</f>
        <v>14478.004455352831</v>
      </c>
      <c r="F62" s="15" t="s">
        <v>60</v>
      </c>
      <c r="G62" s="12" t="str">
        <f t="shared" si="10"/>
        <v>55983.6606</v>
      </c>
      <c r="H62" s="10">
        <f t="shared" si="11"/>
        <v>14478</v>
      </c>
      <c r="I62" s="44" t="s">
        <v>231</v>
      </c>
      <c r="J62" s="45" t="s">
        <v>232</v>
      </c>
      <c r="K62" s="44">
        <v>14478</v>
      </c>
      <c r="L62" s="44" t="s">
        <v>233</v>
      </c>
      <c r="M62" s="45" t="s">
        <v>171</v>
      </c>
      <c r="N62" s="45" t="s">
        <v>60</v>
      </c>
      <c r="O62" s="46" t="s">
        <v>234</v>
      </c>
      <c r="P62" s="46" t="s">
        <v>235</v>
      </c>
    </row>
    <row r="63" spans="1:16" x14ac:dyDescent="0.2">
      <c r="B63" s="15"/>
      <c r="E63" s="43"/>
      <c r="F63" s="15"/>
    </row>
    <row r="64" spans="1:16" x14ac:dyDescent="0.2">
      <c r="B64" s="15"/>
      <c r="E64" s="43"/>
      <c r="F64" s="15"/>
    </row>
    <row r="65" spans="2:6" x14ac:dyDescent="0.2">
      <c r="B65" s="15"/>
      <c r="E65" s="43"/>
      <c r="F65" s="15"/>
    </row>
    <row r="66" spans="2:6" x14ac:dyDescent="0.2">
      <c r="B66" s="15"/>
      <c r="E66" s="43"/>
      <c r="F66" s="15"/>
    </row>
    <row r="67" spans="2:6" x14ac:dyDescent="0.2">
      <c r="B67" s="15"/>
      <c r="E67" s="43"/>
      <c r="F67" s="15"/>
    </row>
    <row r="68" spans="2:6" x14ac:dyDescent="0.2">
      <c r="B68" s="15"/>
      <c r="E68" s="43"/>
      <c r="F68" s="15"/>
    </row>
    <row r="69" spans="2:6" x14ac:dyDescent="0.2">
      <c r="B69" s="15"/>
      <c r="E69" s="43"/>
      <c r="F69" s="15"/>
    </row>
    <row r="70" spans="2:6" x14ac:dyDescent="0.2">
      <c r="B70" s="15"/>
      <c r="E70" s="43"/>
      <c r="F70" s="15"/>
    </row>
    <row r="71" spans="2:6" x14ac:dyDescent="0.2">
      <c r="B71" s="15"/>
      <c r="E71" s="43"/>
      <c r="F71" s="15"/>
    </row>
    <row r="72" spans="2:6" x14ac:dyDescent="0.2">
      <c r="B72" s="15"/>
      <c r="E72" s="43"/>
      <c r="F72" s="15"/>
    </row>
    <row r="73" spans="2:6" x14ac:dyDescent="0.2">
      <c r="B73" s="15"/>
      <c r="E73" s="43"/>
      <c r="F73" s="15"/>
    </row>
    <row r="74" spans="2:6" x14ac:dyDescent="0.2">
      <c r="B74" s="15"/>
      <c r="E74" s="43"/>
      <c r="F74" s="15"/>
    </row>
    <row r="75" spans="2:6" x14ac:dyDescent="0.2">
      <c r="B75" s="15"/>
      <c r="E75" s="43"/>
      <c r="F75" s="15"/>
    </row>
    <row r="76" spans="2:6" x14ac:dyDescent="0.2">
      <c r="B76" s="15"/>
      <c r="E76" s="43"/>
      <c r="F76" s="15"/>
    </row>
    <row r="77" spans="2:6" x14ac:dyDescent="0.2">
      <c r="B77" s="15"/>
      <c r="E77" s="43"/>
      <c r="F77" s="15"/>
    </row>
    <row r="78" spans="2:6" x14ac:dyDescent="0.2">
      <c r="B78" s="15"/>
      <c r="E78" s="43"/>
      <c r="F78" s="15"/>
    </row>
    <row r="79" spans="2:6" x14ac:dyDescent="0.2">
      <c r="B79" s="15"/>
      <c r="E79" s="43"/>
      <c r="F79" s="15"/>
    </row>
    <row r="80" spans="2:6" x14ac:dyDescent="0.2">
      <c r="B80" s="15"/>
      <c r="E80" s="43"/>
      <c r="F80" s="15"/>
    </row>
    <row r="81" spans="2:6" x14ac:dyDescent="0.2">
      <c r="B81" s="15"/>
      <c r="E81" s="43"/>
      <c r="F81" s="15"/>
    </row>
    <row r="82" spans="2:6" x14ac:dyDescent="0.2">
      <c r="B82" s="15"/>
      <c r="E82" s="43"/>
      <c r="F82" s="15"/>
    </row>
    <row r="83" spans="2:6" x14ac:dyDescent="0.2">
      <c r="B83" s="15"/>
      <c r="E83" s="43"/>
      <c r="F83" s="15"/>
    </row>
    <row r="84" spans="2:6" x14ac:dyDescent="0.2">
      <c r="B84" s="15"/>
      <c r="E84" s="43"/>
      <c r="F84" s="15"/>
    </row>
    <row r="85" spans="2:6" x14ac:dyDescent="0.2">
      <c r="B85" s="15"/>
      <c r="E85" s="43"/>
      <c r="F85" s="15"/>
    </row>
    <row r="86" spans="2:6" x14ac:dyDescent="0.2">
      <c r="B86" s="15"/>
      <c r="E86" s="43"/>
      <c r="F86" s="15"/>
    </row>
    <row r="87" spans="2:6" x14ac:dyDescent="0.2">
      <c r="B87" s="15"/>
      <c r="E87" s="43"/>
      <c r="F87" s="15"/>
    </row>
    <row r="88" spans="2:6" x14ac:dyDescent="0.2">
      <c r="B88" s="15"/>
      <c r="E88" s="43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</sheetData>
  <phoneticPr fontId="8" type="noConversion"/>
  <hyperlinks>
    <hyperlink ref="P11" r:id="rId1" display="http://www.konkoly.hu/cgi-bin/IBVS?5583" xr:uid="{00000000-0004-0000-0100-000000000000}"/>
    <hyperlink ref="P12" r:id="rId2" display="http://www.konkoly.hu/cgi-bin/IBVS?5931" xr:uid="{00000000-0004-0000-0100-000001000000}"/>
    <hyperlink ref="P13" r:id="rId3" display="http://www.bav-astro.de/sfs/BAVM_link.php?BAVMnr=201" xr:uid="{00000000-0004-0000-0100-000002000000}"/>
    <hyperlink ref="P14" r:id="rId4" display="http://www.aavso.org/sites/default/files/jaavso/v36n2/171.pdf" xr:uid="{00000000-0004-0000-0100-000003000000}"/>
    <hyperlink ref="P15" r:id="rId5" display="http://www.aavso.org/sites/default/files/jaavso/v37n1/44.pdf" xr:uid="{00000000-0004-0000-0100-000004000000}"/>
    <hyperlink ref="P19" r:id="rId6" display="http://www.konkoly.hu/cgi-bin/IBVS?6029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2023-08-06T08:02:25Z</dcterms:modified>
</cp:coreProperties>
</file>