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1957F2C8-C569-4E0F-A597-5588316FEF11}" xr6:coauthVersionLast="47" xr6:coauthVersionMax="47" xr10:uidLastSave="{00000000-0000-0000-0000-000000000000}"/>
  <bookViews>
    <workbookView xWindow="13830" yWindow="855" windowWidth="12630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5" i="1"/>
  <c r="F25" i="1"/>
  <c r="G25" i="1"/>
  <c r="K25" i="1" s="1"/>
  <c r="Q25" i="1"/>
  <c r="E24" i="1"/>
  <c r="F24" i="1" s="1"/>
  <c r="G24" i="1" s="1"/>
  <c r="K24" i="1" s="1"/>
  <c r="Q24" i="1"/>
  <c r="F16" i="1"/>
  <c r="F17" i="1" s="1"/>
  <c r="E23" i="1"/>
  <c r="F23" i="1" s="1"/>
  <c r="G23" i="1" s="1"/>
  <c r="K23" i="1" s="1"/>
  <c r="D9" i="1"/>
  <c r="C9" i="1"/>
  <c r="Q23" i="1"/>
  <c r="E21" i="1"/>
  <c r="F21" i="1" s="1"/>
  <c r="G21" i="1" s="1"/>
  <c r="K21" i="1" s="1"/>
  <c r="E22" i="1"/>
  <c r="F22" i="1"/>
  <c r="G22" i="1" s="1"/>
  <c r="K22" i="1" s="1"/>
  <c r="Q22" i="1"/>
  <c r="C17" i="1"/>
  <c r="R22" i="1"/>
  <c r="Q21" i="1"/>
  <c r="C12" i="1"/>
  <c r="C11" i="1"/>
  <c r="O22" i="1" l="1"/>
  <c r="O24" i="1"/>
  <c r="O23" i="1"/>
  <c r="C15" i="1"/>
  <c r="O21" i="1"/>
  <c r="O25" i="1"/>
  <c r="O26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<sst xmlns="http://schemas.openxmlformats.org/spreadsheetml/2006/main" count="54" uniqueCount="50">
  <si>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</si>
  <si>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</si>
  <si>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</si>
  <si>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</si>
  <si>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</si>
  <si>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</si>
  <si>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</si>
  <si>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</si>
  <si>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</si>
  <si>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</si>
  <si>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</si>
  <si>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</si>
  <si>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</si>
  <si>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</si>
  <si>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</si>
  <si>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</si>
  <si>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</si>
  <si>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</si>
  <si>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</si>
  <si>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</si>
  <si>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</si>
  <si>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</si>
  <si>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</si>
  <si>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</si>
  <si>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</si>
  <si>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</si>
  <si>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</si>
  <si>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</si>
  <si>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</si>
  <si>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</si>
  <si>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EW</t>
  </si>
  <si>
    <t>Mon</t>
  </si>
  <si>
    <t>IBVS 5570</t>
  </si>
  <si>
    <t>not avail.</t>
  </si>
  <si>
    <t>IBVS 6018</t>
  </si>
  <si>
    <t>V0927 Mon / GSC 0170-1717</t>
  </si>
  <si>
    <t>Add cycle</t>
  </si>
  <si>
    <t>Old Cycle</t>
  </si>
  <si>
    <t>New Cycle</t>
  </si>
  <si>
    <t>RHN 2018</t>
  </si>
  <si>
    <t>pg</t>
  </si>
  <si>
    <t>vis</t>
  </si>
  <si>
    <t>PE</t>
  </si>
  <si>
    <t>CCD</t>
  </si>
  <si>
    <t>s5</t>
  </si>
  <si>
    <t>s6</t>
  </si>
  <si>
    <t>s7</t>
  </si>
  <si>
    <t>IBVS 6195</t>
  </si>
  <si>
    <t>RHN 2021</t>
  </si>
  <si>
    <t>RHN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</si>
</sst>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2" applyNumberFormat="0" applyFont="0" applyFill="0" applyAlignment="0" applyProtection="0"/>
  </cellStyleXfs>
  <cellXfs count="3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1" xfId="0" applyFont="1" applyBorder="1" applyAlignment="1">
      <alignment vertical="center"/>
    </xf>
    <xf numFmtId="0" fontId="5" fillId="0" borderId="0" xfId="0" applyFont="1" applyFill="1" applyBorder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V0927 Mon - O-C Diagr.</a:t>
            </a:r>
          </a:p>
        </c:rich>
      </c:tx>
      <c:layout>
        <c:manualLayout>
          <c:xMode val="edge"/>
          <c:yMode val="edge"/>
          <c:x val="0.375521557719054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6467315716272"/>
          <c:y val="0.14035127795846455"/>
          <c:w val="0.8303198887343532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11249.5</c:v>
                </c:pt>
                <c:pt idx="2">
                  <c:v>17174.5</c:v>
                </c:pt>
                <c:pt idx="3">
                  <c:v>18365</c:v>
                </c:pt>
                <c:pt idx="4">
                  <c:v>22099</c:v>
                </c:pt>
                <c:pt idx="5">
                  <c:v>22270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00-4678-8134-A00C5801027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11249.5</c:v>
                </c:pt>
                <c:pt idx="2">
                  <c:v>17174.5</c:v>
                </c:pt>
                <c:pt idx="3">
                  <c:v>18365</c:v>
                </c:pt>
                <c:pt idx="4">
                  <c:v>22099</c:v>
                </c:pt>
                <c:pt idx="5">
                  <c:v>22270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00-4678-8134-A00C5801027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11249.5</c:v>
                </c:pt>
                <c:pt idx="2">
                  <c:v>17174.5</c:v>
                </c:pt>
                <c:pt idx="3">
                  <c:v>18365</c:v>
                </c:pt>
                <c:pt idx="4">
                  <c:v>22099</c:v>
                </c:pt>
                <c:pt idx="5">
                  <c:v>22270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00-4678-8134-A00C5801027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11249.5</c:v>
                </c:pt>
                <c:pt idx="2">
                  <c:v>17174.5</c:v>
                </c:pt>
                <c:pt idx="3">
                  <c:v>18365</c:v>
                </c:pt>
                <c:pt idx="4">
                  <c:v>22099</c:v>
                </c:pt>
                <c:pt idx="5">
                  <c:v>22270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0</c:v>
                </c:pt>
                <c:pt idx="1">
                  <c:v>-1.9708499996340834E-2</c:v>
                </c:pt>
                <c:pt idx="2">
                  <c:v>-4.228349999175407E-2</c:v>
                </c:pt>
                <c:pt idx="3">
                  <c:v>-4.7894999996060506E-2</c:v>
                </c:pt>
                <c:pt idx="4">
                  <c:v>-7.6717000003554858E-2</c:v>
                </c:pt>
                <c:pt idx="5">
                  <c:v>-7.8409999994619284E-2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00-4678-8134-A00C5801027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11249.5</c:v>
                </c:pt>
                <c:pt idx="2">
                  <c:v>17174.5</c:v>
                </c:pt>
                <c:pt idx="3">
                  <c:v>18365</c:v>
                </c:pt>
                <c:pt idx="4">
                  <c:v>22099</c:v>
                </c:pt>
                <c:pt idx="5">
                  <c:v>22270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00-4678-8134-A00C5801027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11249.5</c:v>
                </c:pt>
                <c:pt idx="2">
                  <c:v>17174.5</c:v>
                </c:pt>
                <c:pt idx="3">
                  <c:v>18365</c:v>
                </c:pt>
                <c:pt idx="4">
                  <c:v>22099</c:v>
                </c:pt>
                <c:pt idx="5">
                  <c:v>22270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00-4678-8134-A00C5801027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11249.5</c:v>
                </c:pt>
                <c:pt idx="2">
                  <c:v>17174.5</c:v>
                </c:pt>
                <c:pt idx="3">
                  <c:v>18365</c:v>
                </c:pt>
                <c:pt idx="4">
                  <c:v>22099</c:v>
                </c:pt>
                <c:pt idx="5">
                  <c:v>22270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700-4678-8134-A00C5801027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11249.5</c:v>
                </c:pt>
                <c:pt idx="2">
                  <c:v>17174.5</c:v>
                </c:pt>
                <c:pt idx="3">
                  <c:v>18365</c:v>
                </c:pt>
                <c:pt idx="4">
                  <c:v>22099</c:v>
                </c:pt>
                <c:pt idx="5">
                  <c:v>22270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4.5272268307623473E-2</c:v>
                </c:pt>
                <c:pt idx="1">
                  <c:v>-1.5366698150989795E-2</c:v>
                </c:pt>
                <c:pt idx="2">
                  <c:v>-4.73046399499394E-2</c:v>
                </c:pt>
                <c:pt idx="3">
                  <c:v>-5.3721875344310624E-2</c:v>
                </c:pt>
                <c:pt idx="4">
                  <c:v>-7.3849516640053722E-2</c:v>
                </c:pt>
                <c:pt idx="5">
                  <c:v>-7.4771269897036058E-2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700-4678-8134-A00C58010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3183440"/>
        <c:axId val="1"/>
      </c:scatterChart>
      <c:valAx>
        <c:axId val="853183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393602225312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3183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511821974965229"/>
          <c:y val="0.92397937099967764"/>
          <c:w val="0.5646731571627261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676275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3BCA7ED-7D14-DCEA-10C6-D0603AB8F3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selection activeCell="F13" sqref="F1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35</v>
      </c>
    </row>
    <row r="2" spans="1:6" x14ac:dyDescent="0.2">
      <c r="A2" t="s">
        <v>23</v>
      </c>
      <c r="B2" t="s">
        <v>30</v>
      </c>
      <c r="C2" s="3"/>
      <c r="D2" s="3" t="s">
        <v>31</v>
      </c>
    </row>
    <row r="3" spans="1:6" ht="13.5" thickBot="1" x14ac:dyDescent="0.25"/>
    <row r="4" spans="1:6" ht="14.25" thickTop="1" thickBot="1" x14ac:dyDescent="0.25">
      <c r="A4" s="5" t="s">
        <v>0</v>
      </c>
      <c r="C4" s="8" t="s">
        <v>33</v>
      </c>
      <c r="D4" s="9" t="s">
        <v>33</v>
      </c>
    </row>
    <row r="5" spans="1:6" ht="13.5" thickTop="1" x14ac:dyDescent="0.2">
      <c r="A5" s="11" t="s">
        <v>25</v>
      </c>
      <c r="B5" s="12"/>
      <c r="C5" s="13">
        <v>-9.5</v>
      </c>
      <c r="D5" s="12" t="s">
        <v>26</v>
      </c>
    </row>
    <row r="6" spans="1:6" x14ac:dyDescent="0.2">
      <c r="A6" s="5" t="s">
        <v>1</v>
      </c>
    </row>
    <row r="7" spans="1:6" x14ac:dyDescent="0.2">
      <c r="A7" t="s">
        <v>2</v>
      </c>
      <c r="C7">
        <v>51522.718999999997</v>
      </c>
      <c r="D7" s="28" t="s">
        <v>32</v>
      </c>
    </row>
    <row r="8" spans="1:6" x14ac:dyDescent="0.2">
      <c r="A8" t="s">
        <v>3</v>
      </c>
      <c r="C8">
        <v>0.36188300000000001</v>
      </c>
      <c r="D8" s="28" t="s">
        <v>32</v>
      </c>
    </row>
    <row r="9" spans="1:6" x14ac:dyDescent="0.2">
      <c r="A9" s="26" t="s">
        <v>29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23">
        <f ca="1">INTERCEPT(INDIRECT($D$9):G991,INDIRECT($C$9):F991)</f>
        <v>4.5272268307623473E-2</v>
      </c>
      <c r="D11" s="3"/>
      <c r="E11" s="12"/>
    </row>
    <row r="12" spans="1:6" x14ac:dyDescent="0.2">
      <c r="A12" s="12" t="s">
        <v>16</v>
      </c>
      <c r="B12" s="12"/>
      <c r="C12" s="23">
        <f ca="1">SLOPE(INDIRECT($D$9):G991,INDIRECT($C$9):F991)</f>
        <v>-5.3903699238733515E-6</v>
      </c>
      <c r="D12" s="3"/>
      <c r="E12" s="12"/>
    </row>
    <row r="13" spans="1:6" x14ac:dyDescent="0.2">
      <c r="A13" s="12" t="s">
        <v>18</v>
      </c>
      <c r="B13" s="12"/>
      <c r="C13" s="3" t="s">
        <v>13</v>
      </c>
    </row>
    <row r="14" spans="1:6" x14ac:dyDescent="0.2">
      <c r="A14" s="12"/>
      <c r="B14" s="12"/>
      <c r="C14" s="12"/>
    </row>
    <row r="15" spans="1:6" x14ac:dyDescent="0.2">
      <c r="A15" s="14" t="s">
        <v>17</v>
      </c>
      <c r="B15" s="12"/>
      <c r="C15" s="15">
        <f ca="1">(C7+C11)+(C8+C12)*INT(MAX(F21:F3532))</f>
        <v>59581.778638730102</v>
      </c>
      <c r="E15" s="16" t="s">
        <v>36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0.36187760963007615</v>
      </c>
      <c r="E16" s="16" t="s">
        <v>27</v>
      </c>
      <c r="F16" s="17">
        <f ca="1">NOW()+15018.5+$C$5/24</f>
        <v>59963.780353935181</v>
      </c>
    </row>
    <row r="17" spans="1:18" ht="13.5" thickBot="1" x14ac:dyDescent="0.25">
      <c r="A17" s="16" t="s">
        <v>24</v>
      </c>
      <c r="B17" s="12"/>
      <c r="C17" s="12">
        <f>COUNT(C21:C2190)</f>
        <v>6</v>
      </c>
      <c r="E17" s="16" t="s">
        <v>37</v>
      </c>
      <c r="F17" s="17">
        <f ca="1">ROUND(2*(F16-$C$7)/$C$8,0)/2+F15</f>
        <v>23326.5</v>
      </c>
    </row>
    <row r="18" spans="1:18" ht="14.25" thickTop="1" thickBot="1" x14ac:dyDescent="0.25">
      <c r="A18" s="18" t="s">
        <v>5</v>
      </c>
      <c r="B18" s="12"/>
      <c r="C18" s="21">
        <f ca="1">+C15</f>
        <v>59581.778638730102</v>
      </c>
      <c r="D18" s="22">
        <f ca="1">+C16</f>
        <v>0.36187760963007615</v>
      </c>
      <c r="E18" s="16" t="s">
        <v>38</v>
      </c>
      <c r="F18" s="25">
        <f ca="1">ROUND(2*(F16-$C$15)/$C$16,0)/2+F15</f>
        <v>1056.5</v>
      </c>
    </row>
    <row r="19" spans="1:18" ht="13.5" thickTop="1" x14ac:dyDescent="0.2">
      <c r="E19" s="16" t="s">
        <v>28</v>
      </c>
      <c r="F19" s="20">
        <f ca="1">+$C$15+$C$16*F18-15018.5-$C$5/24</f>
        <v>44945.998166637612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41</v>
      </c>
      <c r="J20" s="7" t="s">
        <v>42</v>
      </c>
      <c r="K20" s="7" t="s">
        <v>43</v>
      </c>
      <c r="L20" s="7" t="s">
        <v>44</v>
      </c>
      <c r="M20" s="7" t="s">
        <v>45</v>
      </c>
      <c r="N20" s="7" t="s">
        <v>46</v>
      </c>
      <c r="O20" s="7" t="s">
        <v>22</v>
      </c>
      <c r="P20" s="6" t="s">
        <v>21</v>
      </c>
      <c r="Q20" s="4" t="s">
        <v>14</v>
      </c>
    </row>
    <row r="21" spans="1:18" x14ac:dyDescent="0.2">
      <c r="A21" s="28" t="s">
        <v>32</v>
      </c>
      <c r="C21" s="10">
        <v>51522.718999999997</v>
      </c>
      <c r="D21" s="10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K21">
        <f t="shared" ref="K21:K26" si="3">+G21</f>
        <v>0</v>
      </c>
      <c r="O21">
        <f t="shared" ref="O21:O26" ca="1" si="4">+C$11+C$12*$F21</f>
        <v>4.5272268307623473E-2</v>
      </c>
      <c r="Q21" s="2">
        <f t="shared" ref="Q21:Q26" si="5">+C21-15018.5</f>
        <v>36504.218999999997</v>
      </c>
    </row>
    <row r="22" spans="1:18" x14ac:dyDescent="0.2">
      <c r="A22" s="5" t="s">
        <v>34</v>
      </c>
      <c r="C22" s="10">
        <v>55593.702100000002</v>
      </c>
      <c r="D22" s="10">
        <v>2.9999999999999997E-4</v>
      </c>
      <c r="E22">
        <f t="shared" si="0"/>
        <v>11249.44553902782</v>
      </c>
      <c r="F22">
        <f t="shared" si="1"/>
        <v>11249.5</v>
      </c>
      <c r="G22">
        <f t="shared" si="2"/>
        <v>-1.9708499996340834E-2</v>
      </c>
      <c r="K22">
        <f t="shared" si="3"/>
        <v>-1.9708499996340834E-2</v>
      </c>
      <c r="O22">
        <f t="shared" ca="1" si="4"/>
        <v>-1.5366698150989795E-2</v>
      </c>
      <c r="Q22" s="2">
        <f t="shared" si="5"/>
        <v>40575.202100000002</v>
      </c>
      <c r="R22" t="str">
        <f>IF(ABS(C22-C21)&lt;0.00001,1,"")</f>
        <v/>
      </c>
    </row>
    <row r="23" spans="1:18" x14ac:dyDescent="0.2">
      <c r="A23" s="5" t="s">
        <v>47</v>
      </c>
      <c r="C23" s="10">
        <v>57737.836300000003</v>
      </c>
      <c r="D23" s="10">
        <v>2.9999999999999997E-4</v>
      </c>
      <c r="E23">
        <f t="shared" si="0"/>
        <v>17174.383156987216</v>
      </c>
      <c r="F23">
        <f t="shared" si="1"/>
        <v>17174.5</v>
      </c>
      <c r="G23">
        <f t="shared" si="2"/>
        <v>-4.228349999175407E-2</v>
      </c>
      <c r="K23">
        <f t="shared" si="3"/>
        <v>-4.228349999175407E-2</v>
      </c>
      <c r="O23">
        <f t="shared" ca="1" si="4"/>
        <v>-4.73046399499394E-2</v>
      </c>
      <c r="Q23" s="2">
        <f t="shared" si="5"/>
        <v>42719.336300000003</v>
      </c>
    </row>
    <row r="24" spans="1:18" x14ac:dyDescent="0.2">
      <c r="A24" s="5" t="s">
        <v>39</v>
      </c>
      <c r="C24" s="10">
        <v>58168.652399999999</v>
      </c>
      <c r="D24" s="10">
        <v>2.0000000000000001E-4</v>
      </c>
      <c r="E24">
        <f t="shared" si="0"/>
        <v>18364.867650594257</v>
      </c>
      <c r="F24">
        <f t="shared" si="1"/>
        <v>18365</v>
      </c>
      <c r="G24">
        <f t="shared" si="2"/>
        <v>-4.7894999996060506E-2</v>
      </c>
      <c r="K24">
        <f t="shared" si="3"/>
        <v>-4.7894999996060506E-2</v>
      </c>
      <c r="O24">
        <f t="shared" ca="1" si="4"/>
        <v>-5.3721875344310624E-2</v>
      </c>
      <c r="Q24" s="2">
        <f t="shared" si="5"/>
        <v>43150.152399999999</v>
      </c>
    </row>
    <row r="25" spans="1:18" x14ac:dyDescent="0.2">
      <c r="A25" s="29" t="s">
        <v>48</v>
      </c>
      <c r="C25" s="10">
        <v>59519.894699999997</v>
      </c>
      <c r="D25" s="10">
        <v>4.0000000000000002E-4</v>
      </c>
      <c r="E25">
        <f t="shared" si="0"/>
        <v>22098.788006068258</v>
      </c>
      <c r="F25">
        <f t="shared" si="1"/>
        <v>22099</v>
      </c>
      <c r="G25">
        <f t="shared" si="2"/>
        <v>-7.6717000003554858E-2</v>
      </c>
      <c r="K25">
        <f t="shared" si="3"/>
        <v>-7.6717000003554858E-2</v>
      </c>
      <c r="O25">
        <f t="shared" ca="1" si="4"/>
        <v>-7.3849516640053722E-2</v>
      </c>
      <c r="Q25" s="2">
        <f t="shared" si="5"/>
        <v>44501.394699999997</v>
      </c>
    </row>
    <row r="26" spans="1:18" x14ac:dyDescent="0.2">
      <c r="A26" s="29" t="s">
        <v>49</v>
      </c>
      <c r="C26" s="10">
        <v>59581.775000000001</v>
      </c>
      <c r="D26" s="10">
        <v>1E-3</v>
      </c>
      <c r="E26">
        <f t="shared" si="0"/>
        <v>22269.783327760641</v>
      </c>
      <c r="F26">
        <f t="shared" si="1"/>
        <v>22270</v>
      </c>
      <c r="G26">
        <f t="shared" si="2"/>
        <v>-7.8409999994619284E-2</v>
      </c>
      <c r="K26">
        <f t="shared" si="3"/>
        <v>-7.8409999994619284E-2</v>
      </c>
      <c r="O26">
        <f t="shared" ca="1" si="4"/>
        <v>-7.4771269897036058E-2</v>
      </c>
      <c r="Q26" s="2">
        <f t="shared" si="5"/>
        <v>44563.275000000001</v>
      </c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2023-01-19T05:43:42Z</dcterms:modified>
</cp:coreProperties>
</file>