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82CF40D-C153-4F74-AE68-5E773E12E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/>
  <c r="G46" i="1" s="1"/>
  <c r="L46" i="1" s="1"/>
  <c r="Q46" i="1"/>
  <c r="E49" i="1"/>
  <c r="F49" i="1"/>
  <c r="G49" i="1" s="1"/>
  <c r="L49" i="1" s="1"/>
  <c r="Q49" i="1"/>
  <c r="E50" i="1"/>
  <c r="F50" i="1"/>
  <c r="G50" i="1" s="1"/>
  <c r="L50" i="1" s="1"/>
  <c r="Q50" i="1"/>
  <c r="E53" i="1"/>
  <c r="F53" i="1"/>
  <c r="G53" i="1" s="1"/>
  <c r="L53" i="1" s="1"/>
  <c r="Q53" i="1"/>
  <c r="E54" i="1"/>
  <c r="F54" i="1"/>
  <c r="G54" i="1"/>
  <c r="L54" i="1"/>
  <c r="Q54" i="1"/>
  <c r="E55" i="1"/>
  <c r="F55" i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8" i="1"/>
  <c r="F68" i="1" s="1"/>
  <c r="G68" i="1" s="1"/>
  <c r="K68" i="1" s="1"/>
  <c r="Q68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C24" i="1"/>
  <c r="Q24" i="1" s="1"/>
  <c r="E24" i="1"/>
  <c r="F24" i="1" s="1"/>
  <c r="G24" i="1" s="1"/>
  <c r="I24" i="1" s="1"/>
  <c r="E25" i="1"/>
  <c r="F25" i="1" s="1"/>
  <c r="G25" i="1" s="1"/>
  <c r="J25" i="1" s="1"/>
  <c r="Q25" i="1"/>
  <c r="E26" i="1"/>
  <c r="F26" i="1" s="1"/>
  <c r="G26" i="1" s="1"/>
  <c r="J26" i="1" s="1"/>
  <c r="Q26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47" i="1"/>
  <c r="F47" i="1" s="1"/>
  <c r="G47" i="1" s="1"/>
  <c r="K47" i="1" s="1"/>
  <c r="Q47" i="1"/>
  <c r="E48" i="1"/>
  <c r="F48" i="1" s="1"/>
  <c r="G48" i="1" s="1"/>
  <c r="K48" i="1" s="1"/>
  <c r="Q48" i="1"/>
  <c r="E51" i="1"/>
  <c r="F51" i="1" s="1"/>
  <c r="G51" i="1" s="1"/>
  <c r="K51" i="1" s="1"/>
  <c r="Q51" i="1"/>
  <c r="E52" i="1"/>
  <c r="F52" i="1"/>
  <c r="G52" i="1" s="1"/>
  <c r="K52" i="1" s="1"/>
  <c r="Q52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27" i="1"/>
  <c r="F27" i="1" s="1"/>
  <c r="G27" i="1" s="1"/>
  <c r="K27" i="1" s="1"/>
  <c r="Q27" i="1"/>
  <c r="X3" i="1" l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C9" i="1"/>
  <c r="D9" i="1"/>
  <c r="F16" i="1"/>
  <c r="C17" i="1"/>
  <c r="F17" i="1" l="1"/>
  <c r="C11" i="1"/>
  <c r="C12" i="1"/>
  <c r="O39" i="1" l="1"/>
  <c r="O43" i="1"/>
  <c r="O49" i="1"/>
  <c r="O59" i="1"/>
  <c r="O38" i="1"/>
  <c r="O42" i="1"/>
  <c r="O46" i="1"/>
  <c r="O54" i="1"/>
  <c r="O58" i="1"/>
  <c r="O62" i="1"/>
  <c r="O37" i="1"/>
  <c r="O41" i="1"/>
  <c r="O45" i="1"/>
  <c r="O53" i="1"/>
  <c r="O57" i="1"/>
  <c r="O61" i="1"/>
  <c r="O40" i="1"/>
  <c r="O44" i="1"/>
  <c r="O50" i="1"/>
  <c r="O56" i="1"/>
  <c r="O60" i="1"/>
  <c r="O64" i="1"/>
  <c r="O55" i="1"/>
  <c r="O63" i="1"/>
  <c r="O68" i="1"/>
  <c r="O23" i="1"/>
  <c r="O28" i="1"/>
  <c r="O32" i="1"/>
  <c r="O36" i="1"/>
  <c r="O52" i="1"/>
  <c r="O27" i="1"/>
  <c r="O67" i="1"/>
  <c r="O22" i="1"/>
  <c r="O26" i="1"/>
  <c r="O31" i="1"/>
  <c r="O35" i="1"/>
  <c r="O51" i="1"/>
  <c r="O34" i="1"/>
  <c r="O48" i="1"/>
  <c r="O66" i="1"/>
  <c r="O33" i="1"/>
  <c r="O47" i="1"/>
  <c r="O65" i="1"/>
  <c r="O21" i="1"/>
  <c r="O25" i="1"/>
  <c r="O30" i="1"/>
  <c r="O24" i="1"/>
  <c r="O29" i="1"/>
  <c r="Y22" i="1"/>
  <c r="Y4" i="1"/>
  <c r="Y8" i="1"/>
  <c r="Y12" i="1"/>
  <c r="Y16" i="1"/>
  <c r="Y20" i="1"/>
  <c r="Y24" i="1"/>
  <c r="Y28" i="1"/>
  <c r="Y32" i="1"/>
  <c r="Y36" i="1"/>
  <c r="Y10" i="1"/>
  <c r="Y14" i="1"/>
  <c r="Y30" i="1"/>
  <c r="Y5" i="1"/>
  <c r="Y9" i="1"/>
  <c r="Y13" i="1"/>
  <c r="Y17" i="1"/>
  <c r="Y21" i="1"/>
  <c r="Y25" i="1"/>
  <c r="Y29" i="1"/>
  <c r="Y33" i="1"/>
  <c r="Y37" i="1"/>
  <c r="Y18" i="1"/>
  <c r="Y26" i="1"/>
  <c r="Y34" i="1"/>
  <c r="Y7" i="1"/>
  <c r="Y11" i="1"/>
  <c r="Y15" i="1"/>
  <c r="Y19" i="1"/>
  <c r="Y23" i="1"/>
  <c r="Y27" i="1"/>
  <c r="Y31" i="1"/>
  <c r="Y35" i="1"/>
  <c r="Y6" i="1"/>
  <c r="Y3" i="1"/>
  <c r="Y2" i="1"/>
  <c r="C16" i="1"/>
  <c r="D18" i="1" s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<sst xmlns="http://schemas.openxmlformats.org/spreadsheetml/2006/main" count="143" uniqueCount="56">
  <si>
    <t>OEJV 0198</t>
  </si>
  <si>
    <t>OEJV 0182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</si>
  <si>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</si>
  <si>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</si>
  <si>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</si>
  <si>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</si>
  <si>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</si>
  <si>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</si>
  <si>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</si>
  <si>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</si>
  <si>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</si>
  <si>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</si>
  <si>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</si>
  <si>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</si>
  <si>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</si>
  <si>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</si>
  <si>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</si>
  <si>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</si>
  <si>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</si>
  <si>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</si>
  <si>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</si>
  <si>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</si>
  <si>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</si>
  <si>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</si>
  <si>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</si>
  <si>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</si>
  <si>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</si>
  <si>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</si>
  <si>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</si>
  <si>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</si>
  <si>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</si>
  <si>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</si>
  <si>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</si>
  <si>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</si>
  <si>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</si>
  <si>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</si>
  <si>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</si>
  <si>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</si>
  <si>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</si>
  <si>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TU Mus / GSC 08984-01554</t>
  </si>
  <si>
    <t>EB</t>
  </si>
  <si>
    <t>Anderson 1975</t>
  </si>
  <si>
    <t>II</t>
  </si>
  <si>
    <t>I</t>
  </si>
  <si>
    <t>IBVS 5371</t>
  </si>
  <si>
    <t>Add cycle</t>
  </si>
  <si>
    <t>Old Cycle</t>
  </si>
  <si>
    <t>OEJV 0130</t>
  </si>
  <si>
    <t>vis</t>
  </si>
  <si>
    <t>JAVSO, 48, 250</t>
  </si>
  <si>
    <t>JAVSO, 49, 251</t>
  </si>
  <si>
    <t>JRBA</t>
  </si>
  <si>
    <t>VSX</t>
  </si>
  <si>
    <t>VSSSEB Prog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</si>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</sst>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"/>
    <numFmt numFmtId="167" formatCode="#,##0.00000"/>
    <numFmt numFmtId="168" formatCode="0.00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11" xfId="0" applyFont="1" applyBorder="1">
      <alignment vertical="top"/>
    </xf>
    <xf numFmtId="0" fontId="0" fillId="0" borderId="11" xfId="0" applyBorder="1">
      <alignment vertical="top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2" fillId="0" borderId="0" xfId="0" applyFont="1" applyAlignment="1">
      <alignment vertical="center" wrapText="1"/>
    </xf>
    <xf numFmtId="0" fontId="0" fillId="0" borderId="8" xfId="0" applyBorder="1" applyAlignment="1"/>
    <xf numFmtId="0" fontId="33" fillId="0" borderId="0" xfId="0" applyFont="1" applyAlignment="1">
      <alignment vertical="center" wrapText="1"/>
    </xf>
    <xf numFmtId="0" fontId="16" fillId="0" borderId="0" xfId="42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166" fontId="33" fillId="0" borderId="0" xfId="38" applyNumberFormat="1" applyFont="1" applyFill="1" applyBorder="1" applyAlignment="1" applyProtection="1">
      <alignment horizontal="left"/>
      <protection locked="0"/>
    </xf>
    <xf numFmtId="167" fontId="33" fillId="0" borderId="0" xfId="38" applyNumberFormat="1" applyFont="1" applyFill="1" applyBorder="1" applyAlignment="1" applyProtection="1">
      <alignment horizontal="left"/>
      <protection locked="0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168" fontId="0" fillId="0" borderId="0" xfId="0" applyNumberFormat="1" applyAlignment="1"/>
    <xf numFmtId="0" fontId="6" fillId="0" borderId="0" xfId="0" applyFont="1" applyAlignment="1"/>
    <xf numFmtId="168" fontId="6" fillId="0" borderId="0" xfId="0" applyNumberFormat="1" applyFont="1" applyAlignment="1"/>
    <xf numFmtId="14" fontId="6" fillId="0" borderId="0" xfId="0" applyNumberFormat="1" applyFont="1" applyAlignment="1"/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33" fillId="0" borderId="0" xfId="0" applyFont="1" applyAlignment="1" applyProtection="1">
      <alignment horizontal="center"/>
      <protection locked="0"/>
    </xf>
    <xf numFmtId="166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protection locked="0"/>
    </xf>
    <xf numFmtId="0" fontId="33" fillId="0" borderId="0" xfId="0" applyFont="1" applyAlignment="1" applyProtection="1">
      <alignment vertical="center" wrapText="1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  <xf numFmtId="0" fontId="33" fillId="0" borderId="12" xfId="0" applyFont="1" applyBorder="1" applyAlignment="1"/>
    <xf numFmtId="0" fontId="6" fillId="0" borderId="12" xfId="0" applyFont="1" applyBorder="1" applyAlignment="1"/>
    <xf numFmtId="0" fontId="0" fillId="0" borderId="12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Mus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Active!$D$21:$D$228</c:f>
                <c:numCache>
                  <c:formatCode>General</c:formatCode>
                  <c:ptCount val="20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Active!$D$21:$D$228</c:f>
                <c:numCache>
                  <c:formatCode>General</c:formatCode>
                  <c:ptCount val="20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99-4850-92B7-0EB7DDC828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3">
                  <c:v>-1.0299400091753341E-3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99-4850-92B7-0EB7DDC828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0">
                  <c:v>1.0833484993781894E-2</c:v>
                </c:pt>
                <c:pt idx="1">
                  <c:v>1.1330629989970475E-2</c:v>
                </c:pt>
                <c:pt idx="2">
                  <c:v>6.9960799955879338E-3</c:v>
                </c:pt>
                <c:pt idx="4">
                  <c:v>3.0251849966589361E-3</c:v>
                </c:pt>
                <c:pt idx="5">
                  <c:v>-5.519499973161146E-5</c:v>
                </c:pt>
                <c:pt idx="9">
                  <c:v>-3.5615000524558127E-4</c:v>
                </c:pt>
                <c:pt idx="10">
                  <c:v>-1.2523050005256664E-2</c:v>
                </c:pt>
                <c:pt idx="11">
                  <c:v>-1.3624799998069648E-2</c:v>
                </c:pt>
                <c:pt idx="12">
                  <c:v>-8.917040002415888E-3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99-4850-92B7-0EB7DDC828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">
                  <c:v>0</c:v>
                </c:pt>
                <c:pt idx="7">
                  <c:v>-1.1056250004912727E-3</c:v>
                </c:pt>
                <c:pt idx="8">
                  <c:v>-1.0529600040172227E-3</c:v>
                </c:pt>
                <c:pt idx="13">
                  <c:v>-1.5903060004347935E-2</c:v>
                </c:pt>
                <c:pt idx="14">
                  <c:v>-1.59757100045681E-2</c:v>
                </c:pt>
                <c:pt idx="15">
                  <c:v>-1.6552704910282046E-2</c:v>
                </c:pt>
                <c:pt idx="26">
                  <c:v>-1.7060025042155758E-2</c:v>
                </c:pt>
                <c:pt idx="27">
                  <c:v>-1.6679819775163196E-2</c:v>
                </c:pt>
                <c:pt idx="30">
                  <c:v>-2.02270049994695E-2</c:v>
                </c:pt>
                <c:pt idx="31">
                  <c:v>-1.9526680000126362E-2</c:v>
                </c:pt>
                <c:pt idx="44">
                  <c:v>-1.9838755004457198E-2</c:v>
                </c:pt>
                <c:pt idx="45">
                  <c:v>-2.2088195008109324E-2</c:v>
                </c:pt>
                <c:pt idx="46">
                  <c:v>-2.2283290003542788E-2</c:v>
                </c:pt>
                <c:pt idx="47">
                  <c:v>-2.3545720003312454E-2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99-4850-92B7-0EB7DDC828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16">
                  <c:v>-1.7039809805282857E-2</c:v>
                </c:pt>
                <c:pt idx="17">
                  <c:v>-1.7194504871440586E-2</c:v>
                </c:pt>
                <c:pt idx="18">
                  <c:v>-1.7448789803893305E-2</c:v>
                </c:pt>
                <c:pt idx="19">
                  <c:v>-1.7351825212244876E-2</c:v>
                </c:pt>
                <c:pt idx="20">
                  <c:v>-1.746328009176068E-2</c:v>
                </c:pt>
                <c:pt idx="21">
                  <c:v>-1.7027455178322271E-2</c:v>
                </c:pt>
                <c:pt idx="22">
                  <c:v>-1.712452013453003E-2</c:v>
                </c:pt>
                <c:pt idx="23">
                  <c:v>-1.7463374926592223E-2</c:v>
                </c:pt>
                <c:pt idx="24">
                  <c:v>-1.7302379987086169E-2</c:v>
                </c:pt>
                <c:pt idx="25">
                  <c:v>-1.7018914790241979E-2</c:v>
                </c:pt>
                <c:pt idx="28">
                  <c:v>-1.7271620105020702E-2</c:v>
                </c:pt>
                <c:pt idx="29">
                  <c:v>-1.6948244941886514E-2</c:v>
                </c:pt>
                <c:pt idx="32">
                  <c:v>-1.9239369896240532E-2</c:v>
                </c:pt>
                <c:pt idx="33">
                  <c:v>-1.9300175074022263E-2</c:v>
                </c:pt>
                <c:pt idx="34">
                  <c:v>-1.9223079943913035E-2</c:v>
                </c:pt>
                <c:pt idx="35">
                  <c:v>-1.9005665075383149E-2</c:v>
                </c:pt>
                <c:pt idx="36">
                  <c:v>-1.9529280019924045E-2</c:v>
                </c:pt>
                <c:pt idx="37">
                  <c:v>-1.9167165097314864E-2</c:v>
                </c:pt>
                <c:pt idx="38">
                  <c:v>-1.9438849900325295E-2</c:v>
                </c:pt>
                <c:pt idx="39">
                  <c:v>-1.9069244823185727E-2</c:v>
                </c:pt>
                <c:pt idx="40">
                  <c:v>-1.9611020179581828E-2</c:v>
                </c:pt>
                <c:pt idx="41">
                  <c:v>-1.894618491496658E-2</c:v>
                </c:pt>
                <c:pt idx="42">
                  <c:v>-1.9623780070105568E-2</c:v>
                </c:pt>
                <c:pt idx="43">
                  <c:v>-1.9138785057293717E-2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99-4850-92B7-0EB7DDC828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99-4850-92B7-0EB7DDC828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99-4850-92B7-0EB7DDC828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1.0257857804617555E-2</c:v>
                </c:pt>
                <c:pt idx="1">
                  <c:v>1.02515706612728E-2</c:v>
                </c:pt>
                <c:pt idx="2">
                  <c:v>9.8294338938392425E-3</c:v>
                </c:pt>
                <c:pt idx="3">
                  <c:v>4.738644111257526E-3</c:v>
                </c:pt>
                <c:pt idx="4">
                  <c:v>4.6712818611351486E-3</c:v>
                </c:pt>
                <c:pt idx="5">
                  <c:v>4.5886508343183675E-3</c:v>
                </c:pt>
                <c:pt idx="6">
                  <c:v>-4.0669492247395016E-3</c:v>
                </c:pt>
                <c:pt idx="7">
                  <c:v>-9.1191179839177211E-3</c:v>
                </c:pt>
                <c:pt idx="8">
                  <c:v>-9.1541463539813583E-3</c:v>
                </c:pt>
                <c:pt idx="9">
                  <c:v>-1.296774787424282E-2</c:v>
                </c:pt>
                <c:pt idx="10">
                  <c:v>-1.4279066343291746E-2</c:v>
                </c:pt>
                <c:pt idx="11">
                  <c:v>-1.5132321511508512E-2</c:v>
                </c:pt>
                <c:pt idx="12">
                  <c:v>-1.5146692124867951E-2</c:v>
                </c:pt>
                <c:pt idx="13">
                  <c:v>-1.6644828567589601E-2</c:v>
                </c:pt>
                <c:pt idx="14">
                  <c:v>-1.6653810200939249E-2</c:v>
                </c:pt>
                <c:pt idx="15">
                  <c:v>-1.7087623091727351E-2</c:v>
                </c:pt>
                <c:pt idx="16">
                  <c:v>-1.7106484521761618E-2</c:v>
                </c:pt>
                <c:pt idx="17">
                  <c:v>-1.7107382685096584E-2</c:v>
                </c:pt>
                <c:pt idx="18">
                  <c:v>-1.7119058808451128E-2</c:v>
                </c:pt>
                <c:pt idx="19">
                  <c:v>-1.7119956971786095E-2</c:v>
                </c:pt>
                <c:pt idx="20">
                  <c:v>-1.7137022075150429E-2</c:v>
                </c:pt>
                <c:pt idx="21">
                  <c:v>-1.7137920238485392E-2</c:v>
                </c:pt>
                <c:pt idx="22">
                  <c:v>-1.7140614728490287E-2</c:v>
                </c:pt>
                <c:pt idx="23">
                  <c:v>-1.7141512891825254E-2</c:v>
                </c:pt>
                <c:pt idx="24">
                  <c:v>-1.715498534184973E-2</c:v>
                </c:pt>
                <c:pt idx="25">
                  <c:v>-1.7155883505184696E-2</c:v>
                </c:pt>
                <c:pt idx="26">
                  <c:v>-1.7166661465204274E-2</c:v>
                </c:pt>
                <c:pt idx="27">
                  <c:v>-1.7169355955209169E-2</c:v>
                </c:pt>
                <c:pt idx="28">
                  <c:v>-1.7172948608549031E-2</c:v>
                </c:pt>
                <c:pt idx="29">
                  <c:v>-1.7173846771883994E-2</c:v>
                </c:pt>
                <c:pt idx="30">
                  <c:v>-1.7644484359405663E-2</c:v>
                </c:pt>
                <c:pt idx="31">
                  <c:v>-1.7999258876716846E-2</c:v>
                </c:pt>
                <c:pt idx="32">
                  <c:v>-1.8062130310164397E-2</c:v>
                </c:pt>
                <c:pt idx="33">
                  <c:v>-1.806302847349936E-2</c:v>
                </c:pt>
                <c:pt idx="34">
                  <c:v>-1.8072908270183978E-2</c:v>
                </c:pt>
                <c:pt idx="35">
                  <c:v>-1.8073806433518941E-2</c:v>
                </c:pt>
                <c:pt idx="36">
                  <c:v>-1.8090871536883275E-2</c:v>
                </c:pt>
                <c:pt idx="37">
                  <c:v>-1.8091769700218242E-2</c:v>
                </c:pt>
                <c:pt idx="38">
                  <c:v>-1.8096260516893066E-2</c:v>
                </c:pt>
                <c:pt idx="39">
                  <c:v>-1.8097158680228032E-2</c:v>
                </c:pt>
                <c:pt idx="40">
                  <c:v>-1.810883480358258E-2</c:v>
                </c:pt>
                <c:pt idx="41">
                  <c:v>-1.8109732966917542E-2</c:v>
                </c:pt>
                <c:pt idx="42">
                  <c:v>-1.8126798070281877E-2</c:v>
                </c:pt>
                <c:pt idx="43">
                  <c:v>-1.8127696233616843E-2</c:v>
                </c:pt>
                <c:pt idx="44">
                  <c:v>-1.8497739527622431E-2</c:v>
                </c:pt>
                <c:pt idx="45">
                  <c:v>-1.8943228541765077E-2</c:v>
                </c:pt>
                <c:pt idx="46">
                  <c:v>-1.8963886298469276E-2</c:v>
                </c:pt>
                <c:pt idx="47">
                  <c:v>-1.9019572425237104E-2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99-4850-92B7-0EB7DDC8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51192"/>
        <c:axId val="1"/>
      </c:scatterChart>
      <c:valAx>
        <c:axId val="73115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5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81E1B0-52A9-ADC0-91D4-8D61DA9CA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29"/>
  <sheetViews>
    <sheetView tabSelected="1" zoomScaleNormal="100" workbookViewId="0">
      <pane xSplit="13" ySplit="21" topLeftCell="N58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13" customWidth="1"/>
    <col min="8" max="14" width="8.5703125" customWidth="1"/>
    <col min="15" max="15" width="8" customWidth="1"/>
    <col min="16" max="16" width="7.7109375" customWidth="1"/>
    <col min="17" max="17" width="10.7109375" customWidth="1"/>
    <col min="21" max="21" width="14.140625" customWidth="1"/>
  </cols>
  <sheetData>
    <row r="1" spans="1:25" ht="21" thickBot="1" x14ac:dyDescent="0.25">
      <c r="A1" s="27" t="s">
        <v>39</v>
      </c>
      <c r="U1" s="63" t="s">
        <v>53</v>
      </c>
      <c r="X1" s="40" t="s">
        <v>17</v>
      </c>
      <c r="Y1" s="40" t="s">
        <v>30</v>
      </c>
    </row>
    <row r="2" spans="1:25" x14ac:dyDescent="0.2">
      <c r="A2" t="s">
        <v>31</v>
      </c>
      <c r="B2" t="s">
        <v>40</v>
      </c>
      <c r="C2" s="2"/>
      <c r="D2" s="2"/>
      <c r="U2" s="63" t="s">
        <v>51</v>
      </c>
      <c r="X2">
        <v>-3500</v>
      </c>
      <c r="Y2">
        <f ca="1">C$11+X2*C$12</f>
        <v>2.2201941200156172E-3</v>
      </c>
    </row>
    <row r="3" spans="1:25" ht="13.5" thickBot="1" x14ac:dyDescent="0.25">
      <c r="A3" s="32"/>
      <c r="U3" s="64" t="s">
        <v>54</v>
      </c>
      <c r="X3">
        <f>X2+500</f>
        <v>-3000</v>
      </c>
      <c r="Y3">
        <f ca="1">C$11+X3*C$12</f>
        <v>1.322030785050601E-3</v>
      </c>
    </row>
    <row r="4" spans="1:25" ht="14.25" thickTop="1" thickBot="1" x14ac:dyDescent="0.25">
      <c r="A4" s="4" t="s">
        <v>7</v>
      </c>
      <c r="C4" s="7">
        <v>41699.826999999997</v>
      </c>
      <c r="D4" s="8">
        <v>1.3872833</v>
      </c>
      <c r="U4" s="65"/>
      <c r="X4">
        <f t="shared" ref="X4:X37" si="0">X3+500</f>
        <v>-2500</v>
      </c>
      <c r="Y4">
        <f t="shared" ref="Y4:Y37" ca="1" si="1">C$11+X4*C$12</f>
        <v>4.238674500855839E-4</v>
      </c>
    </row>
    <row r="5" spans="1:25" ht="13.5" thickTop="1" x14ac:dyDescent="0.2">
      <c r="A5" s="10" t="s">
        <v>33</v>
      </c>
      <c r="B5" s="11"/>
      <c r="C5" s="12">
        <v>-9.5</v>
      </c>
      <c r="D5" s="11" t="s">
        <v>34</v>
      </c>
      <c r="U5" s="65"/>
      <c r="X5">
        <f t="shared" si="0"/>
        <v>-2000</v>
      </c>
      <c r="Y5">
        <f t="shared" ca="1" si="1"/>
        <v>-4.7429588487943363E-4</v>
      </c>
    </row>
    <row r="6" spans="1:25" x14ac:dyDescent="0.2">
      <c r="A6" s="4" t="s">
        <v>8</v>
      </c>
      <c r="X6">
        <f t="shared" si="0"/>
        <v>-1500</v>
      </c>
      <c r="Y6">
        <f t="shared" ca="1" si="1"/>
        <v>-1.3724592198444503E-3</v>
      </c>
    </row>
    <row r="7" spans="1:25" x14ac:dyDescent="0.2">
      <c r="A7" t="s">
        <v>9</v>
      </c>
      <c r="C7">
        <v>48500.306600000004</v>
      </c>
      <c r="D7" t="s">
        <v>52</v>
      </c>
      <c r="X7">
        <f t="shared" si="0"/>
        <v>-1000</v>
      </c>
      <c r="Y7">
        <f t="shared" ca="1" si="1"/>
        <v>-2.2706225548094674E-3</v>
      </c>
    </row>
    <row r="8" spans="1:25" x14ac:dyDescent="0.2">
      <c r="A8" t="s">
        <v>10</v>
      </c>
      <c r="C8">
        <v>1.3872865299999999</v>
      </c>
      <c r="D8" t="s">
        <v>52</v>
      </c>
      <c r="X8">
        <f t="shared" si="0"/>
        <v>-500</v>
      </c>
      <c r="Y8">
        <f t="shared" ca="1" si="1"/>
        <v>-3.1687858897744845E-3</v>
      </c>
    </row>
    <row r="9" spans="1:25" x14ac:dyDescent="0.2">
      <c r="A9" s="25" t="s">
        <v>38</v>
      </c>
      <c r="B9" s="26">
        <v>21</v>
      </c>
      <c r="C9" s="23" t="str">
        <f>"F"&amp;B9</f>
        <v>F21</v>
      </c>
      <c r="D9" s="24" t="str">
        <f>"G"&amp;B9</f>
        <v>G21</v>
      </c>
      <c r="X9">
        <f t="shared" si="0"/>
        <v>0</v>
      </c>
      <c r="Y9">
        <f t="shared" ca="1" si="1"/>
        <v>-4.0669492247395016E-3</v>
      </c>
    </row>
    <row r="10" spans="1:25" ht="13.5" thickBot="1" x14ac:dyDescent="0.25">
      <c r="A10" s="11"/>
      <c r="B10" s="11"/>
      <c r="C10" s="3" t="s">
        <v>27</v>
      </c>
      <c r="D10" s="3" t="s">
        <v>28</v>
      </c>
      <c r="E10" s="11"/>
      <c r="X10">
        <f t="shared" si="0"/>
        <v>500</v>
      </c>
      <c r="Y10">
        <f t="shared" ca="1" si="1"/>
        <v>-4.9651125597045187E-3</v>
      </c>
    </row>
    <row r="11" spans="1:25" x14ac:dyDescent="0.2">
      <c r="A11" s="11" t="s">
        <v>23</v>
      </c>
      <c r="B11" s="11"/>
      <c r="C11" s="22">
        <f ca="1">INTERCEPT(INDIRECT($D$9):G991,INDIRECT($C$9):F991)</f>
        <v>-4.0669492247395016E-3</v>
      </c>
      <c r="D11" s="2"/>
      <c r="E11" s="11"/>
      <c r="X11">
        <f t="shared" si="0"/>
        <v>1000</v>
      </c>
      <c r="Y11">
        <f t="shared" ca="1" si="1"/>
        <v>-5.8632758946695358E-3</v>
      </c>
    </row>
    <row r="12" spans="1:25" x14ac:dyDescent="0.2">
      <c r="A12" s="11" t="s">
        <v>24</v>
      </c>
      <c r="B12" s="11"/>
      <c r="C12" s="22">
        <f ca="1">SLOPE(INDIRECT($D$9):G991,INDIRECT($C$9):F991)</f>
        <v>-1.7963266699300341E-6</v>
      </c>
      <c r="D12" s="2"/>
      <c r="E12" s="11"/>
      <c r="X12">
        <f t="shared" si="0"/>
        <v>1500</v>
      </c>
      <c r="Y12">
        <f t="shared" ca="1" si="1"/>
        <v>-6.7614392296345529E-3</v>
      </c>
    </row>
    <row r="13" spans="1:25" x14ac:dyDescent="0.2">
      <c r="A13" s="11" t="s">
        <v>26</v>
      </c>
      <c r="B13" s="11"/>
      <c r="C13" s="2" t="s">
        <v>21</v>
      </c>
      <c r="X13">
        <f t="shared" si="0"/>
        <v>2000</v>
      </c>
      <c r="Y13">
        <f t="shared" ca="1" si="1"/>
        <v>-7.65960256459957E-3</v>
      </c>
    </row>
    <row r="14" spans="1:25" x14ac:dyDescent="0.2">
      <c r="A14" s="11"/>
      <c r="B14" s="11"/>
      <c r="C14" s="11"/>
      <c r="X14">
        <f t="shared" si="0"/>
        <v>2500</v>
      </c>
      <c r="Y14">
        <f t="shared" ca="1" si="1"/>
        <v>-8.5577658995645879E-3</v>
      </c>
    </row>
    <row r="15" spans="1:25" x14ac:dyDescent="0.2">
      <c r="A15" s="13" t="s">
        <v>25</v>
      </c>
      <c r="B15" s="11"/>
      <c r="C15" s="14">
        <f ca="1">(C7+C11)+(C8+C12)*INT(MAX(F21:F3532))</f>
        <v>60048.06065614758</v>
      </c>
      <c r="E15" s="15" t="s">
        <v>45</v>
      </c>
      <c r="F15" s="12">
        <v>1</v>
      </c>
      <c r="X15">
        <f t="shared" si="0"/>
        <v>3000</v>
      </c>
      <c r="Y15">
        <f t="shared" ca="1" si="1"/>
        <v>-9.4559292345296041E-3</v>
      </c>
    </row>
    <row r="16" spans="1:25" x14ac:dyDescent="0.2">
      <c r="A16" s="17" t="s">
        <v>11</v>
      </c>
      <c r="B16" s="11"/>
      <c r="C16" s="18">
        <f ca="1">+C8+C12</f>
        <v>1.3872847336733301</v>
      </c>
      <c r="E16" s="15" t="s">
        <v>35</v>
      </c>
      <c r="F16" s="16">
        <f ca="1">NOW()+15018.5+$C$5/24</f>
        <v>60118.537845370367</v>
      </c>
      <c r="X16">
        <f t="shared" si="0"/>
        <v>3500</v>
      </c>
      <c r="Y16">
        <f t="shared" ca="1" si="1"/>
        <v>-1.035409256949462E-2</v>
      </c>
    </row>
    <row r="17" spans="1:25" ht="13.5" thickBot="1" x14ac:dyDescent="0.25">
      <c r="A17" s="15" t="s">
        <v>32</v>
      </c>
      <c r="B17" s="11"/>
      <c r="C17" s="11">
        <f>COUNT(C21:C2190)</f>
        <v>48</v>
      </c>
      <c r="E17" s="15" t="s">
        <v>46</v>
      </c>
      <c r="F17" s="16">
        <f ca="1">ROUND(2*(F16-$C$7)/$C$8,0)/2+F15</f>
        <v>8376</v>
      </c>
      <c r="X17">
        <f t="shared" si="0"/>
        <v>4000</v>
      </c>
      <c r="Y17">
        <f t="shared" ca="1" si="1"/>
        <v>-1.1252255904459638E-2</v>
      </c>
    </row>
    <row r="18" spans="1:25" ht="14.25" thickTop="1" thickBot="1" x14ac:dyDescent="0.25">
      <c r="A18" s="17" t="s">
        <v>12</v>
      </c>
      <c r="B18" s="11"/>
      <c r="C18" s="20">
        <f ca="1">+C15</f>
        <v>60048.06065614758</v>
      </c>
      <c r="D18" s="21">
        <f ca="1">+C16</f>
        <v>1.3872847336733301</v>
      </c>
      <c r="E18" s="15" t="s">
        <v>36</v>
      </c>
      <c r="F18" s="24">
        <f ca="1">ROUND(2*(F16-$C$15)/$C$16,0)/2+F15</f>
        <v>52</v>
      </c>
      <c r="X18">
        <f t="shared" si="0"/>
        <v>4500</v>
      </c>
      <c r="Y18">
        <f t="shared" ca="1" si="1"/>
        <v>-1.2150419239424655E-2</v>
      </c>
    </row>
    <row r="19" spans="1:25" ht="13.5" thickTop="1" x14ac:dyDescent="0.2">
      <c r="E19" s="15" t="s">
        <v>37</v>
      </c>
      <c r="F19" s="19">
        <f ca="1">+$C$15+$C$16*F18-15018.5-$C$5/24</f>
        <v>45102.095295631931</v>
      </c>
      <c r="X19">
        <f t="shared" si="0"/>
        <v>5000</v>
      </c>
      <c r="Y19">
        <f t="shared" ca="1" si="1"/>
        <v>-1.3048582574389673E-2</v>
      </c>
    </row>
    <row r="20" spans="1:25" ht="13.5" thickBot="1" x14ac:dyDescent="0.25">
      <c r="A20" s="3" t="s">
        <v>13</v>
      </c>
      <c r="B20" s="3" t="s">
        <v>14</v>
      </c>
      <c r="C20" s="3" t="s">
        <v>15</v>
      </c>
      <c r="D20" s="3" t="s">
        <v>20</v>
      </c>
      <c r="E20" s="3" t="s">
        <v>16</v>
      </c>
      <c r="F20" s="3" t="s">
        <v>17</v>
      </c>
      <c r="G20" s="3" t="s">
        <v>18</v>
      </c>
      <c r="H20" s="6" t="s">
        <v>6</v>
      </c>
      <c r="I20" s="6" t="s">
        <v>48</v>
      </c>
      <c r="J20" s="6" t="s">
        <v>4</v>
      </c>
      <c r="K20" s="6" t="s">
        <v>5</v>
      </c>
      <c r="L20" s="6" t="s">
        <v>55</v>
      </c>
      <c r="M20" s="6" t="s">
        <v>2</v>
      </c>
      <c r="N20" s="6" t="s">
        <v>3</v>
      </c>
      <c r="O20" s="6" t="s">
        <v>30</v>
      </c>
      <c r="P20" s="5" t="s">
        <v>29</v>
      </c>
      <c r="Q20" s="3" t="s">
        <v>22</v>
      </c>
      <c r="X20">
        <f t="shared" si="0"/>
        <v>5500</v>
      </c>
      <c r="Y20">
        <f t="shared" ca="1" si="1"/>
        <v>-1.3946745909354689E-2</v>
      </c>
    </row>
    <row r="21" spans="1:25" x14ac:dyDescent="0.2">
      <c r="A21" s="28" t="s">
        <v>41</v>
      </c>
      <c r="B21" s="31" t="s">
        <v>42</v>
      </c>
      <c r="C21" s="29">
        <v>37437.400999999998</v>
      </c>
      <c r="D21" s="29">
        <v>1E-3</v>
      </c>
      <c r="E21">
        <f t="shared" ref="E21:E68" si="2">+(C21-C$7)/C$8</f>
        <v>-7974.4921908814367</v>
      </c>
      <c r="F21">
        <f t="shared" ref="F21:F68" si="3">ROUND(2*E21,0)/2</f>
        <v>-7974.5</v>
      </c>
      <c r="G21">
        <f t="shared" ref="G21:G68" si="4">+C21-(C$7+F21*C$8)</f>
        <v>1.0833484993781894E-2</v>
      </c>
      <c r="J21">
        <f>+G21</f>
        <v>1.0833484993781894E-2</v>
      </c>
      <c r="O21">
        <f t="shared" ref="O21:O68" ca="1" si="5">+C$11+C$12*$F21</f>
        <v>1.0257857804617555E-2</v>
      </c>
      <c r="Q21" s="1">
        <f t="shared" ref="Q21:Q68" si="6">+C21-15018.5</f>
        <v>22418.900999999998</v>
      </c>
      <c r="X21">
        <f t="shared" si="0"/>
        <v>6000</v>
      </c>
      <c r="Y21">
        <f t="shared" ca="1" si="1"/>
        <v>-1.4844909244319707E-2</v>
      </c>
    </row>
    <row r="22" spans="1:25" x14ac:dyDescent="0.2">
      <c r="A22" s="28" t="s">
        <v>41</v>
      </c>
      <c r="B22" s="31" t="s">
        <v>43</v>
      </c>
      <c r="C22" s="29">
        <v>37442.256999999998</v>
      </c>
      <c r="D22" s="29">
        <v>1E-3</v>
      </c>
      <c r="E22">
        <f t="shared" si="2"/>
        <v>-7970.9918325236004</v>
      </c>
      <c r="F22">
        <f t="shared" si="3"/>
        <v>-7971</v>
      </c>
      <c r="G22">
        <f t="shared" si="4"/>
        <v>1.1330629989970475E-2</v>
      </c>
      <c r="J22">
        <f>+G22</f>
        <v>1.1330629989970475E-2</v>
      </c>
      <c r="O22">
        <f t="shared" ca="1" si="5"/>
        <v>1.02515706612728E-2</v>
      </c>
      <c r="Q22" s="1">
        <f t="shared" si="6"/>
        <v>22423.756999999998</v>
      </c>
      <c r="X22">
        <f t="shared" si="0"/>
        <v>6500</v>
      </c>
      <c r="Y22">
        <f t="shared" ca="1" si="1"/>
        <v>-1.5743072579284721E-2</v>
      </c>
    </row>
    <row r="23" spans="1:25" x14ac:dyDescent="0.2">
      <c r="A23" s="28" t="s">
        <v>41</v>
      </c>
      <c r="B23" s="31" t="s">
        <v>43</v>
      </c>
      <c r="C23" s="29">
        <v>37768.264999999999</v>
      </c>
      <c r="D23" s="29">
        <v>1E-3</v>
      </c>
      <c r="E23">
        <f t="shared" si="2"/>
        <v>-7735.9949570043073</v>
      </c>
      <c r="F23">
        <f t="shared" si="3"/>
        <v>-7736</v>
      </c>
      <c r="G23">
        <f t="shared" si="4"/>
        <v>6.9960799955879338E-3</v>
      </c>
      <c r="J23">
        <f>+G23</f>
        <v>6.9960799955879338E-3</v>
      </c>
      <c r="O23">
        <f t="shared" ca="1" si="5"/>
        <v>9.8294338938392425E-3</v>
      </c>
      <c r="Q23" s="1">
        <f t="shared" si="6"/>
        <v>22749.764999999999</v>
      </c>
      <c r="X23">
        <f t="shared" si="0"/>
        <v>7000</v>
      </c>
      <c r="Y23">
        <f t="shared" ca="1" si="1"/>
        <v>-1.6641235914249739E-2</v>
      </c>
    </row>
    <row r="24" spans="1:25" x14ac:dyDescent="0.2">
      <c r="A24" s="28" t="s">
        <v>19</v>
      </c>
      <c r="B24" s="31"/>
      <c r="C24" s="29">
        <f>C$4</f>
        <v>41699.826999999997</v>
      </c>
      <c r="D24" s="29"/>
      <c r="E24">
        <f t="shared" si="2"/>
        <v>-4902.0007424133255</v>
      </c>
      <c r="F24">
        <f t="shared" si="3"/>
        <v>-4902</v>
      </c>
      <c r="G24">
        <f t="shared" si="4"/>
        <v>-1.0299400091753341E-3</v>
      </c>
      <c r="I24">
        <f>+G24</f>
        <v>-1.0299400091753341E-3</v>
      </c>
      <c r="O24">
        <f t="shared" ca="1" si="5"/>
        <v>4.738644111257526E-3</v>
      </c>
      <c r="Q24" s="1">
        <f t="shared" si="6"/>
        <v>26681.326999999997</v>
      </c>
      <c r="X24">
        <f t="shared" si="0"/>
        <v>7500</v>
      </c>
      <c r="Y24">
        <f t="shared" ca="1" si="1"/>
        <v>-1.7539399249214757E-2</v>
      </c>
    </row>
    <row r="25" spans="1:25" x14ac:dyDescent="0.2">
      <c r="A25" s="28" t="s">
        <v>41</v>
      </c>
      <c r="B25" s="31" t="s">
        <v>42</v>
      </c>
      <c r="C25" s="29">
        <v>41751.854299999999</v>
      </c>
      <c r="D25" s="29">
        <v>2.0000000000000001E-4</v>
      </c>
      <c r="E25">
        <f t="shared" si="2"/>
        <v>-4864.4978193509924</v>
      </c>
      <c r="F25">
        <f t="shared" si="3"/>
        <v>-4864.5</v>
      </c>
      <c r="G25">
        <f t="shared" si="4"/>
        <v>3.0251849966589361E-3</v>
      </c>
      <c r="J25">
        <f>+G25</f>
        <v>3.0251849966589361E-3</v>
      </c>
      <c r="O25">
        <f t="shared" ca="1" si="5"/>
        <v>4.6712818611351486E-3</v>
      </c>
      <c r="Q25" s="1">
        <f t="shared" si="6"/>
        <v>26733.354299999999</v>
      </c>
      <c r="X25">
        <f t="shared" si="0"/>
        <v>8000</v>
      </c>
      <c r="Y25">
        <f t="shared" ca="1" si="1"/>
        <v>-1.8437562584179772E-2</v>
      </c>
    </row>
    <row r="26" spans="1:25" x14ac:dyDescent="0.2">
      <c r="A26" s="28" t="s">
        <v>41</v>
      </c>
      <c r="B26" s="31" t="s">
        <v>42</v>
      </c>
      <c r="C26" s="29">
        <v>41815.666400000002</v>
      </c>
      <c r="D26" s="29">
        <v>2.9999999999999997E-4</v>
      </c>
      <c r="E26">
        <f t="shared" si="2"/>
        <v>-4818.5000397863032</v>
      </c>
      <c r="F26">
        <f t="shared" si="3"/>
        <v>-4818.5</v>
      </c>
      <c r="G26">
        <f t="shared" si="4"/>
        <v>-5.519499973161146E-5</v>
      </c>
      <c r="J26">
        <f>+G26</f>
        <v>-5.519499973161146E-5</v>
      </c>
      <c r="O26">
        <f t="shared" ca="1" si="5"/>
        <v>4.5886508343183675E-3</v>
      </c>
      <c r="Q26" s="1">
        <f t="shared" si="6"/>
        <v>26797.166400000002</v>
      </c>
      <c r="X26">
        <f t="shared" si="0"/>
        <v>8500</v>
      </c>
      <c r="Y26">
        <f t="shared" ca="1" si="1"/>
        <v>-1.9335725919144793E-2</v>
      </c>
    </row>
    <row r="27" spans="1:25" x14ac:dyDescent="0.2">
      <c r="A27" s="55" t="s">
        <v>52</v>
      </c>
      <c r="B27" s="56"/>
      <c r="C27" s="57">
        <v>48500.306600000004</v>
      </c>
      <c r="D27" s="57"/>
      <c r="E27" s="52">
        <f t="shared" si="2"/>
        <v>0</v>
      </c>
      <c r="F27" s="52">
        <f t="shared" si="3"/>
        <v>0</v>
      </c>
      <c r="G27" s="53">
        <f t="shared" si="4"/>
        <v>0</v>
      </c>
      <c r="H27" s="52"/>
      <c r="I27" s="52"/>
      <c r="J27" s="52"/>
      <c r="K27" s="52">
        <f>+G27</f>
        <v>0</v>
      </c>
      <c r="L27" s="52"/>
      <c r="M27" s="52"/>
      <c r="N27" s="52"/>
      <c r="O27" s="52">
        <f t="shared" ca="1" si="5"/>
        <v>-4.0669492247395016E-3</v>
      </c>
      <c r="P27" s="52"/>
      <c r="Q27" s="54">
        <f t="shared" si="6"/>
        <v>33481.806600000004</v>
      </c>
      <c r="X27">
        <f t="shared" si="0"/>
        <v>9000</v>
      </c>
      <c r="Y27">
        <f t="shared" ca="1" si="1"/>
        <v>-2.0233889254109808E-2</v>
      </c>
    </row>
    <row r="28" spans="1:25" x14ac:dyDescent="0.2">
      <c r="A28" s="28" t="s">
        <v>44</v>
      </c>
      <c r="B28" s="30" t="s">
        <v>42</v>
      </c>
      <c r="C28" s="29">
        <v>52402.048860000003</v>
      </c>
      <c r="D28" s="29">
        <v>3.0000000000000001E-5</v>
      </c>
      <c r="E28">
        <f t="shared" si="2"/>
        <v>2812.499203030537</v>
      </c>
      <c r="F28">
        <f t="shared" si="3"/>
        <v>2812.5</v>
      </c>
      <c r="G28" s="51">
        <f t="shared" si="4"/>
        <v>-1.1056250004912727E-3</v>
      </c>
      <c r="K28">
        <f>+G28</f>
        <v>-1.1056250004912727E-3</v>
      </c>
      <c r="O28">
        <f t="shared" ca="1" si="5"/>
        <v>-9.1191179839177211E-3</v>
      </c>
      <c r="Q28" s="1">
        <f t="shared" si="6"/>
        <v>37383.548860000003</v>
      </c>
      <c r="X28">
        <f t="shared" si="0"/>
        <v>9500</v>
      </c>
      <c r="Y28">
        <f t="shared" ca="1" si="1"/>
        <v>-2.1132052589074826E-2</v>
      </c>
    </row>
    <row r="29" spans="1:25" x14ac:dyDescent="0.2">
      <c r="A29" s="11" t="s">
        <v>44</v>
      </c>
      <c r="B29" s="2" t="s">
        <v>43</v>
      </c>
      <c r="C29" s="9">
        <v>52429.101000000002</v>
      </c>
      <c r="D29" s="9">
        <v>1E-3</v>
      </c>
      <c r="E29">
        <f t="shared" si="2"/>
        <v>2831.9992409931342</v>
      </c>
      <c r="F29">
        <f t="shared" si="3"/>
        <v>2832</v>
      </c>
      <c r="G29" s="51">
        <f t="shared" si="4"/>
        <v>-1.0529600040172227E-3</v>
      </c>
      <c r="K29">
        <f>+G29</f>
        <v>-1.0529600040172227E-3</v>
      </c>
      <c r="O29">
        <f t="shared" ca="1" si="5"/>
        <v>-9.1541463539813583E-3</v>
      </c>
      <c r="Q29" s="1">
        <f t="shared" si="6"/>
        <v>37410.601000000002</v>
      </c>
      <c r="X29">
        <f t="shared" si="0"/>
        <v>10000</v>
      </c>
      <c r="Y29">
        <f t="shared" ca="1" si="1"/>
        <v>-2.2030215924039843E-2</v>
      </c>
    </row>
    <row r="30" spans="1:25" x14ac:dyDescent="0.2">
      <c r="A30" s="33" t="s">
        <v>47</v>
      </c>
      <c r="B30" s="34" t="s">
        <v>43</v>
      </c>
      <c r="C30" s="35">
        <v>55374.311000000002</v>
      </c>
      <c r="D30" s="35">
        <v>0.01</v>
      </c>
      <c r="E30">
        <f t="shared" si="2"/>
        <v>4954.9997432758164</v>
      </c>
      <c r="F30">
        <f t="shared" si="3"/>
        <v>4955</v>
      </c>
      <c r="G30" s="51">
        <f t="shared" si="4"/>
        <v>-3.5615000524558127E-4</v>
      </c>
      <c r="J30">
        <f>+G30</f>
        <v>-3.5615000524558127E-4</v>
      </c>
      <c r="O30">
        <f t="shared" ca="1" si="5"/>
        <v>-1.296774787424282E-2</v>
      </c>
      <c r="Q30" s="1">
        <f t="shared" si="6"/>
        <v>40355.811000000002</v>
      </c>
      <c r="X30">
        <f t="shared" si="0"/>
        <v>10500</v>
      </c>
      <c r="Y30">
        <f t="shared" ca="1" si="1"/>
        <v>-2.2928379259004858E-2</v>
      </c>
    </row>
    <row r="31" spans="1:25" x14ac:dyDescent="0.2">
      <c r="A31" s="36" t="s">
        <v>1</v>
      </c>
      <c r="B31" s="37" t="s">
        <v>43</v>
      </c>
      <c r="C31" s="36">
        <v>56387.017999999996</v>
      </c>
      <c r="D31" s="36">
        <v>8.9999999999999993E-3</v>
      </c>
      <c r="E31">
        <f t="shared" si="2"/>
        <v>5684.990972989548</v>
      </c>
      <c r="F31">
        <f t="shared" si="3"/>
        <v>5685</v>
      </c>
      <c r="G31" s="51">
        <f t="shared" si="4"/>
        <v>-1.2523050005256664E-2</v>
      </c>
      <c r="J31">
        <f>+G31</f>
        <v>-1.2523050005256664E-2</v>
      </c>
      <c r="O31">
        <f t="shared" ca="1" si="5"/>
        <v>-1.4279066343291746E-2</v>
      </c>
      <c r="Q31" s="1">
        <f t="shared" si="6"/>
        <v>41368.517999999996</v>
      </c>
      <c r="X31">
        <f t="shared" si="0"/>
        <v>11000</v>
      </c>
      <c r="Y31">
        <f t="shared" ca="1" si="1"/>
        <v>-2.3826542593969876E-2</v>
      </c>
    </row>
    <row r="32" spans="1:25" x14ac:dyDescent="0.2">
      <c r="A32" s="36" t="s">
        <v>1</v>
      </c>
      <c r="B32" s="37" t="s">
        <v>43</v>
      </c>
      <c r="C32" s="36">
        <v>57045.978000000003</v>
      </c>
      <c r="D32" s="36">
        <v>1.7000000000000001E-2</v>
      </c>
      <c r="E32">
        <f t="shared" si="2"/>
        <v>6159.9901788133129</v>
      </c>
      <c r="F32">
        <f t="shared" si="3"/>
        <v>6160</v>
      </c>
      <c r="G32" s="51">
        <f t="shared" si="4"/>
        <v>-1.3624799998069648E-2</v>
      </c>
      <c r="J32">
        <f>+G32</f>
        <v>-1.3624799998069648E-2</v>
      </c>
      <c r="O32">
        <f t="shared" ca="1" si="5"/>
        <v>-1.5132321511508512E-2</v>
      </c>
      <c r="Q32" s="1">
        <f t="shared" si="6"/>
        <v>42027.478000000003</v>
      </c>
      <c r="X32">
        <f t="shared" si="0"/>
        <v>11500</v>
      </c>
      <c r="Y32">
        <f t="shared" ca="1" si="1"/>
        <v>-2.4724705928934894E-2</v>
      </c>
    </row>
    <row r="33" spans="1:25" ht="12" customHeight="1" x14ac:dyDescent="0.2">
      <c r="A33" s="36" t="s">
        <v>1</v>
      </c>
      <c r="B33" s="37" t="s">
        <v>43</v>
      </c>
      <c r="C33" s="36">
        <v>57057.080999999998</v>
      </c>
      <c r="D33" s="36">
        <v>1.9E-2</v>
      </c>
      <c r="E33">
        <f t="shared" si="2"/>
        <v>6167.9935723155877</v>
      </c>
      <c r="F33">
        <f t="shared" si="3"/>
        <v>6168</v>
      </c>
      <c r="G33" s="51">
        <f t="shared" si="4"/>
        <v>-8.917040002415888E-3</v>
      </c>
      <c r="J33">
        <f>+G33</f>
        <v>-8.917040002415888E-3</v>
      </c>
      <c r="O33">
        <f t="shared" ca="1" si="5"/>
        <v>-1.5146692124867951E-2</v>
      </c>
      <c r="Q33" s="1">
        <f t="shared" si="6"/>
        <v>42038.580999999998</v>
      </c>
      <c r="X33">
        <f t="shared" si="0"/>
        <v>12000</v>
      </c>
      <c r="Y33">
        <f t="shared" ca="1" si="1"/>
        <v>-2.5622869263899912E-2</v>
      </c>
    </row>
    <row r="34" spans="1:25" ht="12" customHeight="1" x14ac:dyDescent="0.2">
      <c r="A34" s="38" t="s">
        <v>0</v>
      </c>
      <c r="B34" s="42" t="s">
        <v>43</v>
      </c>
      <c r="C34" s="38">
        <v>58214.070979999997</v>
      </c>
      <c r="D34" s="38">
        <v>2.3000000000000001E-4</v>
      </c>
      <c r="E34">
        <f t="shared" si="2"/>
        <v>7001.9885365714563</v>
      </c>
      <c r="F34">
        <f t="shared" si="3"/>
        <v>7002</v>
      </c>
      <c r="G34" s="51">
        <f t="shared" si="4"/>
        <v>-1.5903060004347935E-2</v>
      </c>
      <c r="K34">
        <f>+G34</f>
        <v>-1.5903060004347935E-2</v>
      </c>
      <c r="O34">
        <f t="shared" ca="1" si="5"/>
        <v>-1.6644828567589601E-2</v>
      </c>
      <c r="Q34" s="1">
        <f t="shared" si="6"/>
        <v>43195.570979999997</v>
      </c>
      <c r="X34">
        <f t="shared" si="0"/>
        <v>12500</v>
      </c>
      <c r="Y34">
        <f t="shared" ca="1" si="1"/>
        <v>-2.6521032598864926E-2</v>
      </c>
    </row>
    <row r="35" spans="1:25" ht="12" customHeight="1" x14ac:dyDescent="0.2">
      <c r="A35" s="38" t="s">
        <v>0</v>
      </c>
      <c r="B35" s="42" t="s">
        <v>43</v>
      </c>
      <c r="C35" s="38">
        <v>58221.007339999996</v>
      </c>
      <c r="D35" s="38">
        <v>2.3000000000000001E-4</v>
      </c>
      <c r="E35">
        <f t="shared" si="2"/>
        <v>7006.9884842030388</v>
      </c>
      <c r="F35">
        <f t="shared" si="3"/>
        <v>7007</v>
      </c>
      <c r="G35" s="51">
        <f t="shared" si="4"/>
        <v>-1.59757100045681E-2</v>
      </c>
      <c r="K35">
        <f>+G35</f>
        <v>-1.59757100045681E-2</v>
      </c>
      <c r="O35">
        <f t="shared" ca="1" si="5"/>
        <v>-1.6653810200939249E-2</v>
      </c>
      <c r="Q35" s="1">
        <f t="shared" si="6"/>
        <v>43202.507339999996</v>
      </c>
      <c r="X35">
        <f t="shared" si="0"/>
        <v>13000</v>
      </c>
      <c r="Y35">
        <f t="shared" ca="1" si="1"/>
        <v>-2.7419195933829944E-2</v>
      </c>
    </row>
    <row r="36" spans="1:25" ht="12" customHeight="1" x14ac:dyDescent="0.2">
      <c r="A36" s="39" t="s">
        <v>49</v>
      </c>
      <c r="B36" s="43" t="s">
        <v>42</v>
      </c>
      <c r="C36" s="44">
        <v>58556.03646000009</v>
      </c>
      <c r="D36" s="45">
        <v>2.0000000000000001E-4</v>
      </c>
      <c r="E36">
        <f t="shared" si="2"/>
        <v>7248.4880682868643</v>
      </c>
      <c r="F36">
        <f t="shared" si="3"/>
        <v>7248.5</v>
      </c>
      <c r="G36" s="51">
        <f t="shared" si="4"/>
        <v>-1.6552704910282046E-2</v>
      </c>
      <c r="K36">
        <f>+G36</f>
        <v>-1.6552704910282046E-2</v>
      </c>
      <c r="O36">
        <f t="shared" ca="1" si="5"/>
        <v>-1.7087623091727351E-2</v>
      </c>
      <c r="Q36" s="1">
        <f t="shared" si="6"/>
        <v>43537.53646000009</v>
      </c>
      <c r="X36">
        <f t="shared" si="0"/>
        <v>13500</v>
      </c>
      <c r="Y36">
        <f t="shared" ca="1" si="1"/>
        <v>-2.8317359268794962E-2</v>
      </c>
    </row>
    <row r="37" spans="1:25" ht="12" customHeight="1" x14ac:dyDescent="0.2">
      <c r="A37" s="58" t="s">
        <v>54</v>
      </c>
      <c r="B37" s="58" t="s">
        <v>43</v>
      </c>
      <c r="C37" s="59">
        <v>58570.602481460199</v>
      </c>
      <c r="D37" s="60">
        <v>1.6329999999999999E-3</v>
      </c>
      <c r="E37">
        <f t="shared" si="2"/>
        <v>7258.9877171662556</v>
      </c>
      <c r="F37">
        <f t="shared" si="3"/>
        <v>7259</v>
      </c>
      <c r="G37" s="51">
        <f t="shared" si="4"/>
        <v>-1.7039809805282857E-2</v>
      </c>
      <c r="L37">
        <f t="shared" ref="L37:L46" si="7">+G37</f>
        <v>-1.7039809805282857E-2</v>
      </c>
      <c r="O37">
        <f t="shared" ca="1" si="5"/>
        <v>-1.7106484521761618E-2</v>
      </c>
      <c r="Q37" s="1">
        <f t="shared" si="6"/>
        <v>43552.102481460199</v>
      </c>
      <c r="X37">
        <f t="shared" si="0"/>
        <v>14000</v>
      </c>
      <c r="Y37">
        <f t="shared" ca="1" si="1"/>
        <v>-2.9215522603759977E-2</v>
      </c>
    </row>
    <row r="38" spans="1:25" ht="12" customHeight="1" x14ac:dyDescent="0.2">
      <c r="A38" s="58" t="s">
        <v>54</v>
      </c>
      <c r="B38" s="58" t="s">
        <v>42</v>
      </c>
      <c r="C38" s="59">
        <v>58571.295970030129</v>
      </c>
      <c r="D38" s="60">
        <v>1.273E-3</v>
      </c>
      <c r="E38">
        <f t="shared" si="2"/>
        <v>7259.4876056571575</v>
      </c>
      <c r="F38">
        <f t="shared" si="3"/>
        <v>7259.5</v>
      </c>
      <c r="G38" s="51">
        <f t="shared" si="4"/>
        <v>-1.7194504871440586E-2</v>
      </c>
      <c r="L38">
        <f t="shared" si="7"/>
        <v>-1.7194504871440586E-2</v>
      </c>
      <c r="O38">
        <f t="shared" ca="1" si="5"/>
        <v>-1.7107382685096584E-2</v>
      </c>
      <c r="Q38" s="1">
        <f t="shared" si="6"/>
        <v>43552.795970030129</v>
      </c>
    </row>
    <row r="39" spans="1:25" ht="12" customHeight="1" x14ac:dyDescent="0.2">
      <c r="A39" s="58" t="s">
        <v>54</v>
      </c>
      <c r="B39" s="58" t="s">
        <v>43</v>
      </c>
      <c r="C39" s="59">
        <v>58580.3130781902</v>
      </c>
      <c r="D39" s="60">
        <v>1.173E-3</v>
      </c>
      <c r="E39">
        <f t="shared" si="2"/>
        <v>7265.9874223605393</v>
      </c>
      <c r="F39">
        <f t="shared" si="3"/>
        <v>7266</v>
      </c>
      <c r="G39" s="51">
        <f t="shared" si="4"/>
        <v>-1.7448789803893305E-2</v>
      </c>
      <c r="L39">
        <f t="shared" si="7"/>
        <v>-1.7448789803893305E-2</v>
      </c>
      <c r="O39">
        <f t="shared" ca="1" si="5"/>
        <v>-1.7119058808451128E-2</v>
      </c>
      <c r="Q39" s="1">
        <f t="shared" si="6"/>
        <v>43561.8130781902</v>
      </c>
    </row>
    <row r="40" spans="1:25" ht="12" customHeight="1" x14ac:dyDescent="0.2">
      <c r="A40" s="58" t="s">
        <v>54</v>
      </c>
      <c r="B40" s="58" t="s">
        <v>42</v>
      </c>
      <c r="C40" s="59">
        <v>58581.006818419788</v>
      </c>
      <c r="D40" s="60">
        <v>1.147E-3</v>
      </c>
      <c r="E40">
        <f t="shared" si="2"/>
        <v>7266.487492255681</v>
      </c>
      <c r="F40">
        <f t="shared" si="3"/>
        <v>7266.5</v>
      </c>
      <c r="G40" s="51">
        <f t="shared" si="4"/>
        <v>-1.7351825212244876E-2</v>
      </c>
      <c r="L40">
        <f t="shared" si="7"/>
        <v>-1.7351825212244876E-2</v>
      </c>
      <c r="O40">
        <f t="shared" ca="1" si="5"/>
        <v>-1.7119956971786095E-2</v>
      </c>
      <c r="Q40" s="1">
        <f t="shared" si="6"/>
        <v>43562.506818419788</v>
      </c>
    </row>
    <row r="41" spans="1:25" ht="12" customHeight="1" x14ac:dyDescent="0.2">
      <c r="A41" s="58" t="s">
        <v>54</v>
      </c>
      <c r="B41" s="58" t="s">
        <v>43</v>
      </c>
      <c r="C41" s="59">
        <v>58594.185928999912</v>
      </c>
      <c r="D41" s="60">
        <v>1.0330000000000001E-3</v>
      </c>
      <c r="E41">
        <f t="shared" si="2"/>
        <v>7275.987411915482</v>
      </c>
      <c r="F41">
        <f t="shared" si="3"/>
        <v>7276</v>
      </c>
      <c r="G41" s="51">
        <f t="shared" si="4"/>
        <v>-1.746328009176068E-2</v>
      </c>
      <c r="L41">
        <f t="shared" si="7"/>
        <v>-1.746328009176068E-2</v>
      </c>
      <c r="O41">
        <f t="shared" ca="1" si="5"/>
        <v>-1.7137022075150429E-2</v>
      </c>
      <c r="Q41" s="1">
        <f t="shared" si="6"/>
        <v>43575.685928999912</v>
      </c>
    </row>
    <row r="42" spans="1:25" ht="12" customHeight="1" x14ac:dyDescent="0.2">
      <c r="A42" s="61" t="s">
        <v>54</v>
      </c>
      <c r="B42" s="58" t="s">
        <v>42</v>
      </c>
      <c r="C42" s="62">
        <v>58594.880008089822</v>
      </c>
      <c r="D42" s="61">
        <v>1.351E-3</v>
      </c>
      <c r="E42">
        <f t="shared" si="2"/>
        <v>7276.4877260718586</v>
      </c>
      <c r="F42">
        <f t="shared" si="3"/>
        <v>7276.5</v>
      </c>
      <c r="G42" s="51">
        <f t="shared" si="4"/>
        <v>-1.7027455178322271E-2</v>
      </c>
      <c r="L42">
        <f t="shared" si="7"/>
        <v>-1.7027455178322271E-2</v>
      </c>
      <c r="O42">
        <f t="shared" ca="1" si="5"/>
        <v>-1.7137920238485392E-2</v>
      </c>
      <c r="Q42" s="1">
        <f t="shared" si="6"/>
        <v>43576.380008089822</v>
      </c>
    </row>
    <row r="43" spans="1:25" ht="12" customHeight="1" x14ac:dyDescent="0.2">
      <c r="A43" s="61" t="s">
        <v>54</v>
      </c>
      <c r="B43" s="58" t="s">
        <v>43</v>
      </c>
      <c r="C43" s="62">
        <v>58596.960840819869</v>
      </c>
      <c r="D43" s="61">
        <v>1.1249999999999999E-3</v>
      </c>
      <c r="E43">
        <f t="shared" si="2"/>
        <v>7277.9876561043711</v>
      </c>
      <c r="F43">
        <f t="shared" si="3"/>
        <v>7278</v>
      </c>
      <c r="G43" s="51">
        <f t="shared" si="4"/>
        <v>-1.712452013453003E-2</v>
      </c>
      <c r="L43">
        <f t="shared" si="7"/>
        <v>-1.712452013453003E-2</v>
      </c>
      <c r="O43">
        <f t="shared" ca="1" si="5"/>
        <v>-1.7140614728490287E-2</v>
      </c>
      <c r="Q43" s="1">
        <f t="shared" si="6"/>
        <v>43578.460840819869</v>
      </c>
    </row>
    <row r="44" spans="1:25" ht="12" customHeight="1" x14ac:dyDescent="0.2">
      <c r="A44" s="58" t="s">
        <v>54</v>
      </c>
      <c r="B44" s="58" t="s">
        <v>42</v>
      </c>
      <c r="C44" s="59">
        <v>58597.654145230073</v>
      </c>
      <c r="D44" s="60">
        <v>1.255E-3</v>
      </c>
      <c r="E44">
        <f t="shared" si="2"/>
        <v>7278.4874118471189</v>
      </c>
      <c r="F44">
        <f t="shared" si="3"/>
        <v>7278.5</v>
      </c>
      <c r="G44" s="51">
        <f t="shared" si="4"/>
        <v>-1.7463374926592223E-2</v>
      </c>
      <c r="L44">
        <f t="shared" si="7"/>
        <v>-1.7463374926592223E-2</v>
      </c>
      <c r="O44">
        <f t="shared" ca="1" si="5"/>
        <v>-1.7141512891825254E-2</v>
      </c>
      <c r="Q44" s="1">
        <f t="shared" si="6"/>
        <v>43579.154145230073</v>
      </c>
    </row>
    <row r="45" spans="1:25" ht="12" customHeight="1" x14ac:dyDescent="0.2">
      <c r="A45" s="58" t="s">
        <v>54</v>
      </c>
      <c r="B45" s="58" t="s">
        <v>43</v>
      </c>
      <c r="C45" s="59">
        <v>58608.058955200016</v>
      </c>
      <c r="D45" s="60">
        <v>1.0560000000000001E-3</v>
      </c>
      <c r="E45">
        <f t="shared" si="2"/>
        <v>7285.987527897365</v>
      </c>
      <c r="F45">
        <f t="shared" si="3"/>
        <v>7286</v>
      </c>
      <c r="G45" s="51">
        <f t="shared" si="4"/>
        <v>-1.7302379987086169E-2</v>
      </c>
      <c r="L45">
        <f t="shared" si="7"/>
        <v>-1.7302379987086169E-2</v>
      </c>
      <c r="O45">
        <f t="shared" ca="1" si="5"/>
        <v>-1.715498534184973E-2</v>
      </c>
      <c r="Q45" s="1">
        <f t="shared" si="6"/>
        <v>43589.558955200016</v>
      </c>
    </row>
    <row r="46" spans="1:25" ht="12" customHeight="1" x14ac:dyDescent="0.2">
      <c r="A46" s="58" t="s">
        <v>54</v>
      </c>
      <c r="B46" s="58" t="s">
        <v>42</v>
      </c>
      <c r="C46" s="59">
        <v>58608.75288193021</v>
      </c>
      <c r="D46" s="60">
        <v>1.0480000000000001E-3</v>
      </c>
      <c r="E46">
        <f t="shared" si="2"/>
        <v>7286.4877322280399</v>
      </c>
      <c r="F46">
        <f t="shared" si="3"/>
        <v>7286.5</v>
      </c>
      <c r="G46" s="51">
        <f t="shared" si="4"/>
        <v>-1.7018914790241979E-2</v>
      </c>
      <c r="L46">
        <f t="shared" si="7"/>
        <v>-1.7018914790241979E-2</v>
      </c>
      <c r="O46">
        <f t="shared" ca="1" si="5"/>
        <v>-1.7155883505184696E-2</v>
      </c>
      <c r="Q46" s="1">
        <f t="shared" si="6"/>
        <v>43590.25288193021</v>
      </c>
    </row>
    <row r="47" spans="1:25" ht="12" customHeight="1" x14ac:dyDescent="0.2">
      <c r="A47" s="39" t="s">
        <v>49</v>
      </c>
      <c r="B47" s="43" t="s">
        <v>42</v>
      </c>
      <c r="C47" s="44">
        <v>58617.076559999958</v>
      </c>
      <c r="D47" s="45">
        <v>1.6000000000000001E-4</v>
      </c>
      <c r="E47">
        <f t="shared" si="2"/>
        <v>7292.4877025944706</v>
      </c>
      <c r="F47">
        <f t="shared" si="3"/>
        <v>7292.5</v>
      </c>
      <c r="G47" s="51">
        <f t="shared" si="4"/>
        <v>-1.7060025042155758E-2</v>
      </c>
      <c r="K47">
        <f>+G47</f>
        <v>-1.7060025042155758E-2</v>
      </c>
      <c r="O47">
        <f t="shared" ca="1" si="5"/>
        <v>-1.7166661465204274E-2</v>
      </c>
      <c r="Q47" s="1">
        <f t="shared" si="6"/>
        <v>43598.576559999958</v>
      </c>
    </row>
    <row r="48" spans="1:25" ht="12" customHeight="1" x14ac:dyDescent="0.2">
      <c r="A48" s="39" t="s">
        <v>49</v>
      </c>
      <c r="B48" s="43" t="s">
        <v>43</v>
      </c>
      <c r="C48" s="44">
        <v>58619.157870000228</v>
      </c>
      <c r="D48" s="45">
        <v>1.2E-4</v>
      </c>
      <c r="E48">
        <f t="shared" si="2"/>
        <v>7293.9879766584527</v>
      </c>
      <c r="F48">
        <f t="shared" si="3"/>
        <v>7294</v>
      </c>
      <c r="G48" s="51">
        <f t="shared" si="4"/>
        <v>-1.6679819775163196E-2</v>
      </c>
      <c r="K48">
        <f>+G48</f>
        <v>-1.6679819775163196E-2</v>
      </c>
      <c r="O48">
        <f t="shared" ca="1" si="5"/>
        <v>-1.7169355955209169E-2</v>
      </c>
      <c r="Q48" s="1">
        <f t="shared" si="6"/>
        <v>43600.657870000228</v>
      </c>
    </row>
    <row r="49" spans="1:17" ht="12" customHeight="1" x14ac:dyDescent="0.2">
      <c r="A49" s="58" t="s">
        <v>54</v>
      </c>
      <c r="B49" s="58" t="s">
        <v>43</v>
      </c>
      <c r="C49" s="59">
        <v>58621.931851259898</v>
      </c>
      <c r="D49" s="60">
        <v>8.6899999999999998E-4</v>
      </c>
      <c r="E49">
        <f t="shared" si="2"/>
        <v>7295.9875500700609</v>
      </c>
      <c r="F49">
        <f t="shared" si="3"/>
        <v>7296</v>
      </c>
      <c r="G49" s="51">
        <f t="shared" si="4"/>
        <v>-1.7271620105020702E-2</v>
      </c>
      <c r="L49">
        <f>+G49</f>
        <v>-1.7271620105020702E-2</v>
      </c>
      <c r="O49">
        <f t="shared" ca="1" si="5"/>
        <v>-1.7172948608549031E-2</v>
      </c>
      <c r="Q49" s="1">
        <f t="shared" si="6"/>
        <v>43603.431851259898</v>
      </c>
    </row>
    <row r="50" spans="1:17" ht="12" customHeight="1" x14ac:dyDescent="0.2">
      <c r="A50" s="58" t="s">
        <v>54</v>
      </c>
      <c r="B50" s="58" t="s">
        <v>42</v>
      </c>
      <c r="C50" s="59">
        <v>58622.625817900058</v>
      </c>
      <c r="D50" s="60">
        <v>1.0039999999999999E-3</v>
      </c>
      <c r="E50">
        <f t="shared" si="2"/>
        <v>7296.487783169101</v>
      </c>
      <c r="F50">
        <f t="shared" si="3"/>
        <v>7296.5</v>
      </c>
      <c r="G50" s="51">
        <f t="shared" si="4"/>
        <v>-1.6948244941886514E-2</v>
      </c>
      <c r="L50">
        <f>+G50</f>
        <v>-1.6948244941886514E-2</v>
      </c>
      <c r="O50">
        <f t="shared" ca="1" si="5"/>
        <v>-1.7173846771883994E-2</v>
      </c>
      <c r="Q50" s="1">
        <f t="shared" si="6"/>
        <v>43604.125817900058</v>
      </c>
    </row>
    <row r="51" spans="1:17" ht="12" customHeight="1" x14ac:dyDescent="0.2">
      <c r="A51" s="39" t="s">
        <v>50</v>
      </c>
      <c r="B51" s="43" t="s">
        <v>42</v>
      </c>
      <c r="C51" s="44">
        <v>58986.091610000003</v>
      </c>
      <c r="D51" s="45">
        <v>9.0000000000000006E-5</v>
      </c>
      <c r="E51">
        <f t="shared" si="2"/>
        <v>7558.4854197351724</v>
      </c>
      <c r="F51">
        <f t="shared" si="3"/>
        <v>7558.5</v>
      </c>
      <c r="G51" s="51">
        <f t="shared" si="4"/>
        <v>-2.02270049994695E-2</v>
      </c>
      <c r="K51">
        <f>+G51</f>
        <v>-2.02270049994695E-2</v>
      </c>
      <c r="O51">
        <f t="shared" ca="1" si="5"/>
        <v>-1.7644484359405663E-2</v>
      </c>
      <c r="Q51" s="1">
        <f t="shared" si="6"/>
        <v>43967.591610000003</v>
      </c>
    </row>
    <row r="52" spans="1:17" ht="12" customHeight="1" x14ac:dyDescent="0.2">
      <c r="A52" s="41" t="s">
        <v>51</v>
      </c>
      <c r="B52" s="46" t="s">
        <v>43</v>
      </c>
      <c r="C52" s="47">
        <v>59260.081400000003</v>
      </c>
      <c r="D52" s="48">
        <v>8.0000000000000007E-5</v>
      </c>
      <c r="E52">
        <f t="shared" si="2"/>
        <v>7755.9859245515772</v>
      </c>
      <c r="F52">
        <f t="shared" si="3"/>
        <v>7756</v>
      </c>
      <c r="G52" s="51">
        <f t="shared" si="4"/>
        <v>-1.9526680000126362E-2</v>
      </c>
      <c r="K52">
        <f>+G52</f>
        <v>-1.9526680000126362E-2</v>
      </c>
      <c r="O52">
        <f t="shared" ca="1" si="5"/>
        <v>-1.7999258876716846E-2</v>
      </c>
      <c r="Q52" s="1">
        <f t="shared" si="6"/>
        <v>44241.581400000003</v>
      </c>
    </row>
    <row r="53" spans="1:17" ht="12" customHeight="1" x14ac:dyDescent="0.2">
      <c r="A53" s="58" t="s">
        <v>54</v>
      </c>
      <c r="B53" s="58" t="s">
        <v>43</v>
      </c>
      <c r="C53" s="59">
        <v>59308.636715860106</v>
      </c>
      <c r="D53" s="60">
        <v>9.859999999999999E-4</v>
      </c>
      <c r="E53">
        <f t="shared" si="2"/>
        <v>7790.9861316537854</v>
      </c>
      <c r="F53">
        <f t="shared" si="3"/>
        <v>7791</v>
      </c>
      <c r="G53" s="51">
        <f t="shared" si="4"/>
        <v>-1.9239369896240532E-2</v>
      </c>
      <c r="L53">
        <f t="shared" ref="L53:L64" si="8">+G53</f>
        <v>-1.9239369896240532E-2</v>
      </c>
      <c r="O53">
        <f t="shared" ca="1" si="5"/>
        <v>-1.8062130310164397E-2</v>
      </c>
      <c r="Q53" s="1">
        <f t="shared" si="6"/>
        <v>44290.136715860106</v>
      </c>
    </row>
    <row r="54" spans="1:17" ht="12" customHeight="1" x14ac:dyDescent="0.2">
      <c r="A54" s="58" t="s">
        <v>54</v>
      </c>
      <c r="B54" s="58" t="s">
        <v>42</v>
      </c>
      <c r="C54" s="59">
        <v>59309.330298319925</v>
      </c>
      <c r="D54" s="60">
        <v>1.178E-3</v>
      </c>
      <c r="E54">
        <f t="shared" si="2"/>
        <v>7791.4860878234877</v>
      </c>
      <c r="F54">
        <f t="shared" si="3"/>
        <v>7791.5</v>
      </c>
      <c r="G54" s="51">
        <f t="shared" si="4"/>
        <v>-1.9300175074022263E-2</v>
      </c>
      <c r="L54">
        <f t="shared" si="8"/>
        <v>-1.9300175074022263E-2</v>
      </c>
      <c r="O54">
        <f t="shared" ca="1" si="5"/>
        <v>-1.806302847349936E-2</v>
      </c>
      <c r="Q54" s="1">
        <f t="shared" si="6"/>
        <v>44290.830298319925</v>
      </c>
    </row>
    <row r="55" spans="1:17" ht="12" customHeight="1" x14ac:dyDescent="0.2">
      <c r="A55" s="58" t="s">
        <v>54</v>
      </c>
      <c r="B55" s="58" t="s">
        <v>43</v>
      </c>
      <c r="C55" s="59">
        <v>59316.960451330058</v>
      </c>
      <c r="D55" s="60">
        <v>9.0700000000000004E-4</v>
      </c>
      <c r="E55">
        <f t="shared" si="2"/>
        <v>7796.9861433960978</v>
      </c>
      <c r="F55">
        <f t="shared" si="3"/>
        <v>7797</v>
      </c>
      <c r="G55" s="51">
        <f t="shared" si="4"/>
        <v>-1.9223079943913035E-2</v>
      </c>
      <c r="L55">
        <f t="shared" si="8"/>
        <v>-1.9223079943913035E-2</v>
      </c>
      <c r="O55">
        <f t="shared" ca="1" si="5"/>
        <v>-1.8072908270183978E-2</v>
      </c>
      <c r="Q55" s="1">
        <f t="shared" si="6"/>
        <v>44298.460451330058</v>
      </c>
    </row>
    <row r="56" spans="1:17" ht="12" customHeight="1" x14ac:dyDescent="0.2">
      <c r="A56" s="58" t="s">
        <v>54</v>
      </c>
      <c r="B56" s="58" t="s">
        <v>42</v>
      </c>
      <c r="C56" s="59">
        <v>59317.654312009923</v>
      </c>
      <c r="D56" s="60">
        <v>1.0889999999999999E-3</v>
      </c>
      <c r="E56">
        <f t="shared" si="2"/>
        <v>7797.4863001156082</v>
      </c>
      <c r="F56">
        <f t="shared" si="3"/>
        <v>7797.5</v>
      </c>
      <c r="G56" s="51">
        <f t="shared" si="4"/>
        <v>-1.9005665075383149E-2</v>
      </c>
      <c r="L56">
        <f t="shared" si="8"/>
        <v>-1.9005665075383149E-2</v>
      </c>
      <c r="O56">
        <f t="shared" ca="1" si="5"/>
        <v>-1.8073806433518941E-2</v>
      </c>
      <c r="Q56" s="1">
        <f t="shared" si="6"/>
        <v>44299.154312009923</v>
      </c>
    </row>
    <row r="57" spans="1:17" ht="12" customHeight="1" x14ac:dyDescent="0.2">
      <c r="A57" s="58" t="s">
        <v>54</v>
      </c>
      <c r="B57" s="58" t="s">
        <v>43</v>
      </c>
      <c r="C57" s="59">
        <v>59330.833010429982</v>
      </c>
      <c r="D57" s="60">
        <v>1.06E-3</v>
      </c>
      <c r="E57">
        <f t="shared" si="2"/>
        <v>7806.9859226774006</v>
      </c>
      <c r="F57">
        <f t="shared" si="3"/>
        <v>7807</v>
      </c>
      <c r="G57" s="51">
        <f t="shared" si="4"/>
        <v>-1.9529280019924045E-2</v>
      </c>
      <c r="L57">
        <f t="shared" si="8"/>
        <v>-1.9529280019924045E-2</v>
      </c>
      <c r="O57">
        <f t="shared" ca="1" si="5"/>
        <v>-1.8090871536883275E-2</v>
      </c>
      <c r="Q57" s="1">
        <f t="shared" si="6"/>
        <v>44312.333010429982</v>
      </c>
    </row>
    <row r="58" spans="1:17" ht="12" customHeight="1" x14ac:dyDescent="0.2">
      <c r="A58" s="58" t="s">
        <v>54</v>
      </c>
      <c r="B58" s="58" t="s">
        <v>42</v>
      </c>
      <c r="C58" s="59">
        <v>59331.527015809901</v>
      </c>
      <c r="D58" s="60">
        <v>1.2819999999999999E-3</v>
      </c>
      <c r="E58">
        <f t="shared" si="2"/>
        <v>7807.486183701285</v>
      </c>
      <c r="F58">
        <f t="shared" si="3"/>
        <v>7807.5</v>
      </c>
      <c r="G58" s="51">
        <f t="shared" si="4"/>
        <v>-1.9167165097314864E-2</v>
      </c>
      <c r="L58">
        <f t="shared" si="8"/>
        <v>-1.9167165097314864E-2</v>
      </c>
      <c r="O58">
        <f t="shared" ca="1" si="5"/>
        <v>-1.8091769700218242E-2</v>
      </c>
      <c r="Q58" s="1">
        <f t="shared" si="6"/>
        <v>44313.027015809901</v>
      </c>
    </row>
    <row r="59" spans="1:17" ht="12" customHeight="1" x14ac:dyDescent="0.2">
      <c r="A59" s="58" t="s">
        <v>54</v>
      </c>
      <c r="B59" s="58" t="s">
        <v>43</v>
      </c>
      <c r="C59" s="59">
        <v>59334.994960450102</v>
      </c>
      <c r="D59" s="60">
        <v>9.1E-4</v>
      </c>
      <c r="E59">
        <f t="shared" si="2"/>
        <v>7809.9859878622901</v>
      </c>
      <c r="F59">
        <f t="shared" si="3"/>
        <v>7810</v>
      </c>
      <c r="G59" s="51">
        <f t="shared" si="4"/>
        <v>-1.9438849900325295E-2</v>
      </c>
      <c r="L59">
        <f t="shared" si="8"/>
        <v>-1.9438849900325295E-2</v>
      </c>
      <c r="O59">
        <f t="shared" ca="1" si="5"/>
        <v>-1.8096260516893066E-2</v>
      </c>
      <c r="Q59" s="1">
        <f t="shared" si="6"/>
        <v>44316.494960450102</v>
      </c>
    </row>
    <row r="60" spans="1:17" ht="12" customHeight="1" x14ac:dyDescent="0.2">
      <c r="A60" s="58" t="s">
        <v>54</v>
      </c>
      <c r="B60" s="58" t="s">
        <v>42</v>
      </c>
      <c r="C60" s="59">
        <v>59335.688973320182</v>
      </c>
      <c r="D60" s="60">
        <v>9.4200000000000002E-4</v>
      </c>
      <c r="E60">
        <f t="shared" si="2"/>
        <v>7810.4862542853207</v>
      </c>
      <c r="F60">
        <f t="shared" si="3"/>
        <v>7810.5</v>
      </c>
      <c r="G60" s="51">
        <f t="shared" si="4"/>
        <v>-1.9069244823185727E-2</v>
      </c>
      <c r="L60">
        <f t="shared" si="8"/>
        <v>-1.9069244823185727E-2</v>
      </c>
      <c r="O60">
        <f t="shared" ca="1" si="5"/>
        <v>-1.8097158680228032E-2</v>
      </c>
      <c r="Q60" s="1">
        <f t="shared" si="6"/>
        <v>44317.188973320182</v>
      </c>
    </row>
    <row r="61" spans="1:17" ht="12" customHeight="1" x14ac:dyDescent="0.2">
      <c r="A61" s="58" t="s">
        <v>54</v>
      </c>
      <c r="B61" s="58" t="s">
        <v>43</v>
      </c>
      <c r="C61" s="59">
        <v>59344.705793989822</v>
      </c>
      <c r="D61" s="60">
        <v>9.4600000000000001E-4</v>
      </c>
      <c r="E61">
        <f t="shared" si="2"/>
        <v>7816.9858637565085</v>
      </c>
      <c r="F61">
        <f t="shared" si="3"/>
        <v>7817</v>
      </c>
      <c r="G61" s="51">
        <f t="shared" si="4"/>
        <v>-1.9611020179581828E-2</v>
      </c>
      <c r="L61">
        <f t="shared" si="8"/>
        <v>-1.9611020179581828E-2</v>
      </c>
      <c r="O61">
        <f t="shared" ca="1" si="5"/>
        <v>-1.810883480358258E-2</v>
      </c>
      <c r="Q61" s="1">
        <f t="shared" si="6"/>
        <v>44326.205793989822</v>
      </c>
    </row>
    <row r="62" spans="1:17" ht="12" customHeight="1" x14ac:dyDescent="0.2">
      <c r="A62" s="58" t="s">
        <v>54</v>
      </c>
      <c r="B62" s="58" t="s">
        <v>42</v>
      </c>
      <c r="C62" s="59">
        <v>59345.400102090091</v>
      </c>
      <c r="D62" s="60">
        <v>1.3079999999999999E-3</v>
      </c>
      <c r="E62">
        <f t="shared" si="2"/>
        <v>7817.4863429907937</v>
      </c>
      <c r="F62">
        <f t="shared" si="3"/>
        <v>7817.5</v>
      </c>
      <c r="G62" s="51">
        <f t="shared" si="4"/>
        <v>-1.894618491496658E-2</v>
      </c>
      <c r="L62">
        <f t="shared" si="8"/>
        <v>-1.894618491496658E-2</v>
      </c>
      <c r="O62">
        <f t="shared" ca="1" si="5"/>
        <v>-1.8109732966917542E-2</v>
      </c>
      <c r="Q62" s="1">
        <f t="shared" si="6"/>
        <v>44326.900102090091</v>
      </c>
    </row>
    <row r="63" spans="1:17" ht="12" customHeight="1" x14ac:dyDescent="0.2">
      <c r="A63" s="58" t="s">
        <v>54</v>
      </c>
      <c r="B63" s="58" t="s">
        <v>43</v>
      </c>
      <c r="C63" s="59">
        <v>59358.578646529932</v>
      </c>
      <c r="D63" s="60">
        <v>1.047E-3</v>
      </c>
      <c r="E63">
        <f t="shared" si="2"/>
        <v>7826.9858545587758</v>
      </c>
      <c r="F63">
        <f t="shared" si="3"/>
        <v>7827</v>
      </c>
      <c r="G63" s="51">
        <f t="shared" si="4"/>
        <v>-1.9623780070105568E-2</v>
      </c>
      <c r="L63">
        <f t="shared" si="8"/>
        <v>-1.9623780070105568E-2</v>
      </c>
      <c r="O63">
        <f t="shared" ca="1" si="5"/>
        <v>-1.8126798070281877E-2</v>
      </c>
      <c r="Q63" s="1">
        <f t="shared" si="6"/>
        <v>44340.078646529932</v>
      </c>
    </row>
    <row r="64" spans="1:17" ht="12" customHeight="1" x14ac:dyDescent="0.2">
      <c r="A64" s="58" t="s">
        <v>54</v>
      </c>
      <c r="B64" s="58" t="s">
        <v>42</v>
      </c>
      <c r="C64" s="59">
        <v>59359.272774789948</v>
      </c>
      <c r="D64" s="60">
        <v>1.3079999999999999E-3</v>
      </c>
      <c r="E64">
        <f t="shared" si="2"/>
        <v>7827.4862041585202</v>
      </c>
      <c r="F64">
        <f t="shared" si="3"/>
        <v>7827.5</v>
      </c>
      <c r="G64" s="51">
        <f t="shared" si="4"/>
        <v>-1.9138785057293717E-2</v>
      </c>
      <c r="L64">
        <f t="shared" si="8"/>
        <v>-1.9138785057293717E-2</v>
      </c>
      <c r="O64">
        <f t="shared" ca="1" si="5"/>
        <v>-1.8127696233616843E-2</v>
      </c>
      <c r="Q64" s="1">
        <f t="shared" si="6"/>
        <v>44340.772774789948</v>
      </c>
    </row>
    <row r="65" spans="1:17" ht="12" customHeight="1" x14ac:dyDescent="0.2">
      <c r="A65" s="41" t="s">
        <v>51</v>
      </c>
      <c r="B65" s="46" t="s">
        <v>42</v>
      </c>
      <c r="C65" s="47">
        <v>59645.053099999997</v>
      </c>
      <c r="D65" s="48">
        <v>2.5000000000000001E-4</v>
      </c>
      <c r="E65">
        <f t="shared" si="2"/>
        <v>8033.4856995980454</v>
      </c>
      <c r="F65">
        <f t="shared" si="3"/>
        <v>8033.5</v>
      </c>
      <c r="G65" s="51">
        <f t="shared" si="4"/>
        <v>-1.9838755004457198E-2</v>
      </c>
      <c r="K65">
        <f>+G65</f>
        <v>-1.9838755004457198E-2</v>
      </c>
      <c r="O65">
        <f t="shared" ca="1" si="5"/>
        <v>-1.8497739527622431E-2</v>
      </c>
      <c r="Q65" s="1">
        <f t="shared" si="6"/>
        <v>44626.553099999997</v>
      </c>
    </row>
    <row r="66" spans="1:17" ht="12" customHeight="1" x14ac:dyDescent="0.2">
      <c r="A66" s="41" t="s">
        <v>51</v>
      </c>
      <c r="B66" s="49" t="s">
        <v>42</v>
      </c>
      <c r="C66" s="50">
        <v>59989.097909999997</v>
      </c>
      <c r="D66" s="50">
        <v>8.0000000000000007E-5</v>
      </c>
      <c r="E66">
        <f t="shared" si="2"/>
        <v>8281.4840781305611</v>
      </c>
      <c r="F66">
        <f t="shared" si="3"/>
        <v>8281.5</v>
      </c>
      <c r="G66" s="51">
        <f t="shared" si="4"/>
        <v>-2.2088195008109324E-2</v>
      </c>
      <c r="K66">
        <f>+G66</f>
        <v>-2.2088195008109324E-2</v>
      </c>
      <c r="O66">
        <f t="shared" ca="1" si="5"/>
        <v>-1.8943228541765077E-2</v>
      </c>
      <c r="Q66" s="1">
        <f t="shared" si="6"/>
        <v>44970.597909999997</v>
      </c>
    </row>
    <row r="67" spans="1:17" ht="12" customHeight="1" x14ac:dyDescent="0.2">
      <c r="A67" s="41" t="s">
        <v>51</v>
      </c>
      <c r="B67" s="46" t="s">
        <v>43</v>
      </c>
      <c r="C67" s="50">
        <v>60005.051509999998</v>
      </c>
      <c r="D67" s="50">
        <v>1.9000000000000001E-4</v>
      </c>
      <c r="E67">
        <f t="shared" si="2"/>
        <v>8292.9839374999156</v>
      </c>
      <c r="F67">
        <f t="shared" si="3"/>
        <v>8293</v>
      </c>
      <c r="G67" s="51">
        <f t="shared" si="4"/>
        <v>-2.2283290003542788E-2</v>
      </c>
      <c r="K67">
        <f>+G67</f>
        <v>-2.2283290003542788E-2</v>
      </c>
      <c r="O67">
        <f t="shared" ca="1" si="5"/>
        <v>-1.8963886298469276E-2</v>
      </c>
      <c r="Q67" s="1">
        <f t="shared" si="6"/>
        <v>44986.551509999998</v>
      </c>
    </row>
    <row r="68" spans="1:17" ht="12" customHeight="1" x14ac:dyDescent="0.2">
      <c r="A68" s="41" t="s">
        <v>51</v>
      </c>
      <c r="B68" s="46" t="s">
        <v>43</v>
      </c>
      <c r="C68" s="50">
        <v>60048.056129999997</v>
      </c>
      <c r="D68" s="50">
        <v>2.0000000000000001E-4</v>
      </c>
      <c r="E68">
        <f t="shared" si="2"/>
        <v>8323.9830275004497</v>
      </c>
      <c r="F68">
        <f t="shared" si="3"/>
        <v>8324</v>
      </c>
      <c r="G68" s="51">
        <f t="shared" si="4"/>
        <v>-2.3545720003312454E-2</v>
      </c>
      <c r="K68">
        <f>+G68</f>
        <v>-2.3545720003312454E-2</v>
      </c>
      <c r="O68">
        <f t="shared" ca="1" si="5"/>
        <v>-1.9019572425237104E-2</v>
      </c>
      <c r="Q68" s="1">
        <f t="shared" si="6"/>
        <v>45029.556129999997</v>
      </c>
    </row>
    <row r="69" spans="1:17" ht="12" customHeight="1" x14ac:dyDescent="0.2">
      <c r="C69" s="9"/>
      <c r="D69" s="9"/>
      <c r="G69" s="51"/>
      <c r="Q69" s="1"/>
    </row>
    <row r="70" spans="1:17" ht="12" customHeight="1" x14ac:dyDescent="0.2">
      <c r="C70" s="9"/>
      <c r="D70" s="9"/>
    </row>
    <row r="71" spans="1:17" x14ac:dyDescent="0.2">
      <c r="C71" s="9"/>
      <c r="D71" s="9"/>
    </row>
    <row r="72" spans="1:17" x14ac:dyDescent="0.2">
      <c r="C72" s="9"/>
      <c r="D72" s="9"/>
    </row>
    <row r="73" spans="1:17" x14ac:dyDescent="0.2">
      <c r="C73" s="9"/>
      <c r="D73" s="9"/>
    </row>
    <row r="74" spans="1:17" x14ac:dyDescent="0.2">
      <c r="C74" s="9"/>
      <c r="D74" s="9"/>
    </row>
    <row r="75" spans="1:17" x14ac:dyDescent="0.2">
      <c r="C75" s="9"/>
      <c r="D75" s="9"/>
    </row>
    <row r="76" spans="1:17" x14ac:dyDescent="0.2">
      <c r="C76" s="9"/>
      <c r="D76" s="9"/>
    </row>
    <row r="77" spans="1:17" x14ac:dyDescent="0.2">
      <c r="C77" s="9"/>
      <c r="D77" s="9"/>
    </row>
    <row r="78" spans="1:17" x14ac:dyDescent="0.2">
      <c r="C78" s="9"/>
      <c r="D78" s="9"/>
    </row>
    <row r="79" spans="1:17" x14ac:dyDescent="0.2">
      <c r="C79" s="9"/>
      <c r="D79" s="9"/>
    </row>
    <row r="80" spans="1:17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</sheetData>
  <sortState xmlns:xlrd2="http://schemas.microsoft.com/office/spreadsheetml/2017/richdata2" ref="A21:V68">
    <sortCondition ref="C21:C68"/>
  </sortState>
  <phoneticPr fontId="8" type="noConversion"/>
  <hyperlinks>
    <hyperlink ref="J62975" r:id="rId1" display="http://vsolj.cetus-net.org/bulletin.html" xr:uid="{00000000-0004-0000-0000-000000000000}"/>
    <hyperlink ref="J62968" r:id="rId2" display="http://vsolj.cetus-net.org/bulletin.html" xr:uid="{00000000-0004-0000-0000-000001000000}"/>
    <hyperlink ref="AR465" r:id="rId3" display="http://cdsbib.u-strasbg.fr/cgi-bin/cdsbib?1990RMxAA..21..381G" xr:uid="{00000000-0004-0000-0000-000002000000}"/>
    <hyperlink ref="AR468" r:id="rId4" display="http://cdsbib.u-strasbg.fr/cgi-bin/cdsbib?1990RMxAA..21..381G" xr:uid="{00000000-0004-0000-0000-000003000000}"/>
    <hyperlink ref="AR466" r:id="rId5" display="http://cdsbib.u-strasbg.fr/cgi-bin/cdsbib?1990RMxAA..21..381G" xr:uid="{00000000-0004-0000-0000-000004000000}"/>
    <hyperlink ref="AR444" r:id="rId6" display="http://cdsbib.u-strasbg.fr/cgi-bin/cdsbib?1990RMxAA..21..381G" xr:uid="{00000000-0004-0000-0000-000005000000}"/>
    <hyperlink ref="K62975" r:id="rId7" display="http://vsolj.cetus-net.org/bulletin.html" xr:uid="{00000000-0004-0000-0000-000006000000}"/>
    <hyperlink ref="AS578" r:id="rId8" display="http://cdsbib.u-strasbg.fr/cgi-bin/cdsbib?1990RMxAA..21..381G" xr:uid="{00000000-0004-0000-0000-000007000000}"/>
    <hyperlink ref="AS64383" r:id="rId9" display="http://cdsbib.u-strasbg.fr/cgi-bin/cdsbib?1990RMxAA..21..381G" xr:uid="{00000000-0004-0000-0000-000008000000}"/>
    <hyperlink ref="AS579" r:id="rId10" display="http://cdsbib.u-strasbg.fr/cgi-bin/cdsbib?1990RMxAA..21..381G" xr:uid="{00000000-0004-0000-0000-000009000000}"/>
    <hyperlink ref="J62972" r:id="rId11" display="https://www.aavso.org/ejaavso" xr:uid="{00000000-0004-0000-0000-00000A000000}"/>
    <hyperlink ref="H63637" r:id="rId12" display="http://vsolj.cetus-net.org/bulletin.html" xr:uid="{00000000-0004-0000-0000-00000B000000}"/>
    <hyperlink ref="H63630" r:id="rId13" display="https://www.aavso.org/ejaavso" xr:uid="{00000000-0004-0000-0000-00000C000000}"/>
    <hyperlink ref="I63637" r:id="rId14" display="http://vsolj.cetus-net.org/bulletin.html" xr:uid="{00000000-0004-0000-0000-00000D000000}"/>
    <hyperlink ref="AQ57288" r:id="rId15" display="http://cdsbib.u-strasbg.fr/cgi-bin/cdsbib?1990RMxAA..21..381G" xr:uid="{00000000-0004-0000-0000-00000E000000}"/>
    <hyperlink ref="H63634" r:id="rId16" display="https://www.aavso.org/ejaavso" xr:uid="{00000000-0004-0000-0000-00000F000000}"/>
    <hyperlink ref="AP4652" r:id="rId17" display="http://cdsbib.u-strasbg.fr/cgi-bin/cdsbib?1990RMxAA..21..381G" xr:uid="{00000000-0004-0000-0000-000010000000}"/>
    <hyperlink ref="AP4655" r:id="rId18" display="http://cdsbib.u-strasbg.fr/cgi-bin/cdsbib?1990RMxAA..21..381G" xr:uid="{00000000-0004-0000-0000-000011000000}"/>
    <hyperlink ref="AP4653" r:id="rId19" display="http://cdsbib.u-strasbg.fr/cgi-bin/cdsbib?1990RMxAA..21..381G" xr:uid="{00000000-0004-0000-0000-000012000000}"/>
    <hyperlink ref="AP4637" r:id="rId20" display="http://cdsbib.u-strasbg.fr/cgi-bin/cdsbib?1990RMxAA..21..381G" xr:uid="{00000000-0004-0000-0000-000013000000}"/>
    <hyperlink ref="AQ4866" r:id="rId21" display="http://cdsbib.u-strasbg.fr/cgi-bin/cdsbib?1990RMxAA..21..381G" xr:uid="{00000000-0004-0000-0000-000014000000}"/>
    <hyperlink ref="AQ4870" r:id="rId22" display="http://cdsbib.u-strasbg.fr/cgi-bin/cdsbib?1990RMxAA..21..381G" xr:uid="{00000000-0004-0000-0000-000015000000}"/>
    <hyperlink ref="AQ64550" r:id="rId23" display="http://cdsbib.u-strasbg.fr/cgi-bin/cdsbib?1990RMxAA..21..381G" xr:uid="{00000000-0004-0000-0000-000016000000}"/>
    <hyperlink ref="I1758" r:id="rId24" display="http://vsolj.cetus-net.org/bulletin.html" xr:uid="{00000000-0004-0000-0000-000017000000}"/>
    <hyperlink ref="H1758" r:id="rId25" display="http://vsolj.cetus-net.org/bulletin.html" xr:uid="{00000000-0004-0000-0000-000018000000}"/>
    <hyperlink ref="AQ65211" r:id="rId26" display="http://cdsbib.u-strasbg.fr/cgi-bin/cdsbib?1990RMxAA..21..381G" xr:uid="{00000000-0004-0000-0000-000019000000}"/>
    <hyperlink ref="AQ65210" r:id="rId27" display="http://cdsbib.u-strasbg.fr/cgi-bin/cdsbib?1990RMxAA..21..381G" xr:uid="{00000000-0004-0000-0000-00001A000000}"/>
    <hyperlink ref="AP2928" r:id="rId28" display="http://cdsbib.u-strasbg.fr/cgi-bin/cdsbib?1990RMxAA..21..381G" xr:uid="{00000000-0004-0000-0000-00001B000000}"/>
    <hyperlink ref="AP2946" r:id="rId29" display="http://cdsbib.u-strasbg.fr/cgi-bin/cdsbib?1990RMxAA..21..381G" xr:uid="{00000000-0004-0000-0000-00001C000000}"/>
    <hyperlink ref="AP2947" r:id="rId30" display="http://cdsbib.u-strasbg.fr/cgi-bin/cdsbib?1990RMxAA..21..381G" xr:uid="{00000000-0004-0000-0000-00001D000000}"/>
    <hyperlink ref="AP2943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2023-06-23T00:54:29Z</dcterms:modified>
</cp:coreProperties>
</file>