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983B4B4-39ED-46FE-B369-F15921062DE8}" xr6:coauthVersionLast="47" xr6:coauthVersionMax="47" xr10:uidLastSave="{00000000-0000-0000-0000-000000000000}"/>
  <bookViews>
    <workbookView xWindow="13890" yWindow="690" windowWidth="1360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1" i="1"/>
  <c r="F31" i="1" s="1"/>
  <c r="G31" i="1" s="1"/>
  <c r="K31" i="1" s="1"/>
  <c r="Q31" i="1"/>
  <c r="E32" i="1"/>
  <c r="F32" i="1"/>
  <c r="G32" i="1" s="1"/>
  <c r="K32" i="1" s="1"/>
  <c r="Q32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D9" i="1"/>
  <c r="C9" i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1" i="1"/>
  <c r="F21" i="1" s="1"/>
  <c r="G21" i="1" s="1"/>
  <c r="H21" i="1" s="1"/>
  <c r="C22" i="1"/>
  <c r="C17" i="1" s="1"/>
  <c r="Q24" i="1"/>
  <c r="Q25" i="1"/>
  <c r="Q26" i="1"/>
  <c r="Q27" i="1"/>
  <c r="Q23" i="1"/>
  <c r="Q21" i="1"/>
  <c r="B2" i="1"/>
  <c r="D8" i="1"/>
  <c r="F16" i="1"/>
  <c r="C11" i="1"/>
  <c r="C12" i="1"/>
  <c r="O33" i="1" l="1"/>
  <c r="O32" i="1"/>
  <c r="O31" i="1"/>
  <c r="E22" i="1"/>
  <c r="F22" i="1" s="1"/>
  <c r="G22" i="1" s="1"/>
  <c r="I22" i="1" s="1"/>
  <c r="Q22" i="1"/>
  <c r="O29" i="1"/>
  <c r="O28" i="1"/>
  <c r="O30" i="1"/>
  <c r="O26" i="1"/>
  <c r="O23" i="1"/>
  <c r="O27" i="1"/>
  <c r="O21" i="1"/>
  <c r="O25" i="1"/>
  <c r="C15" i="1"/>
  <c r="O24" i="1"/>
  <c r="C16" i="1"/>
  <c r="D18" i="1" s="1"/>
  <c r="F17" i="1"/>
  <c r="O22" i="1" l="1"/>
  <c r="C18" i="1"/>
  <c r="F18" i="1"/>
  <c r="F19" i="1" s="1"/>
</calcChain>
</file>

<file path=xl/sharedStrings.xml><?xml version="1.0" encoding="utf-8"?>
<sst xmlns="http://schemas.openxmlformats.org/spreadsheetml/2006/main" count="75" uniqueCount="57">
  <si>
    <t>OEJV 0189</t>
  </si>
  <si>
    <t>OEJV 0198</t>
  </si>
  <si>
    <t>I</t>
  </si>
  <si>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</si>
  <si>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</si>
  <si>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</si>
  <si>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</si>
  <si>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</si>
  <si>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</si>
  <si>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</si>
  <si>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</si>
  <si>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</si>
  <si>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</si>
  <si>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</si>
  <si>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</si>
  <si>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</si>
  <si>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</si>
  <si>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</si>
  <si>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</si>
  <si>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</si>
  <si>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</si>
  <si>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</si>
  <si>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</si>
  <si>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</si>
  <si>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</si>
  <si>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</si>
  <si>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</si>
  <si>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</si>
  <si>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</si>
  <si>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</si>
  <si>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</si>
  <si>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</si>
  <si>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</si>
  <si>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</si>
  <si>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</si>
  <si>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</si>
  <si>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</si>
  <si>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</si>
  <si>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</si>
  <si>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</si>
  <si>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</si>
  <si>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</si>
  <si>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</si>
  <si>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</si>
  <si>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</si>
  <si>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TW Mus</t>
  </si>
  <si>
    <t>G8984-1064</t>
  </si>
  <si>
    <t>EW/KW</t>
  </si>
  <si>
    <t>TW Mus / GSC 8984-1064</t>
  </si>
  <si>
    <t>Kreiner</t>
  </si>
  <si>
    <t>GCVS 4</t>
  </si>
  <si>
    <t>II</t>
  </si>
  <si>
    <t>JAVSO, 48, 250</t>
  </si>
  <si>
    <t>JAVSO, 49, 251</t>
  </si>
  <si>
    <t>RIX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</si>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</sst>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6" fontId="35" fillId="0" borderId="0" xfId="0" applyNumberFormat="1" applyFont="1" applyAlignment="1"/>
    <xf numFmtId="165" fontId="35" fillId="0" borderId="0" xfId="0" applyNumberFormat="1" applyFont="1" applyAlignment="1"/>
    <xf numFmtId="0" fontId="36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6" fillId="0" borderId="11" xfId="0" applyFont="1" applyBorder="1" applyAlignment="1"/>
    <xf numFmtId="0" fontId="0" fillId="0" borderId="11" xfId="0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Mus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17214.5</c:v>
                </c:pt>
                <c:pt idx="11">
                  <c:v>17236.5</c:v>
                </c:pt>
                <c:pt idx="12">
                  <c:v>18219.5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8.2375500023772474E-3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3C-4994-AC75-9A8EA2209F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17214.5</c:v>
                </c:pt>
                <c:pt idx="11">
                  <c:v>17236.5</c:v>
                </c:pt>
                <c:pt idx="12">
                  <c:v>18219.5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3C-4994-AC75-9A8EA2209F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17214.5</c:v>
                </c:pt>
                <c:pt idx="11">
                  <c:v>17236.5</c:v>
                </c:pt>
                <c:pt idx="12">
                  <c:v>18219.5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3C-4994-AC75-9A8EA2209F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17214.5</c:v>
                </c:pt>
                <c:pt idx="11">
                  <c:v>17236.5</c:v>
                </c:pt>
                <c:pt idx="12">
                  <c:v>18219.5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2">
                  <c:v>-9.2106500014779158E-3</c:v>
                </c:pt>
                <c:pt idx="3">
                  <c:v>-1.3711299958231393E-2</c:v>
                </c:pt>
                <c:pt idx="4">
                  <c:v>-1.5176299995800946E-2</c:v>
                </c:pt>
                <c:pt idx="5">
                  <c:v>-1.5285699999367353E-2</c:v>
                </c:pt>
                <c:pt idx="6">
                  <c:v>-1.6923049995966721E-2</c:v>
                </c:pt>
                <c:pt idx="7">
                  <c:v>-1.8790899855957832E-2</c:v>
                </c:pt>
                <c:pt idx="8">
                  <c:v>-1.9159349831170402E-2</c:v>
                </c:pt>
                <c:pt idx="9">
                  <c:v>-1.8576699963887222E-2</c:v>
                </c:pt>
                <c:pt idx="10">
                  <c:v>-2.4183149995224085E-2</c:v>
                </c:pt>
                <c:pt idx="11">
                  <c:v>-2.5017550207849126E-2</c:v>
                </c:pt>
                <c:pt idx="12">
                  <c:v>-1.9641649996628985E-2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3C-4994-AC75-9A8EA2209F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17214.5</c:v>
                </c:pt>
                <c:pt idx="11">
                  <c:v>17236.5</c:v>
                </c:pt>
                <c:pt idx="12">
                  <c:v>18219.5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3C-4994-AC75-9A8EA2209F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17214.5</c:v>
                </c:pt>
                <c:pt idx="11">
                  <c:v>17236.5</c:v>
                </c:pt>
                <c:pt idx="12">
                  <c:v>18219.5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3C-4994-AC75-9A8EA2209F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3.0400000000000002E-4</c:v>
                  </c:pt>
                  <c:pt idx="11">
                    <c:v>3.9300000000000001E-4</c:v>
                  </c:pt>
                  <c:pt idx="12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17214.5</c:v>
                </c:pt>
                <c:pt idx="11">
                  <c:v>17236.5</c:v>
                </c:pt>
                <c:pt idx="12">
                  <c:v>18219.5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3C-4994-AC75-9A8EA2209F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17214.5</c:v>
                </c:pt>
                <c:pt idx="11">
                  <c:v>17236.5</c:v>
                </c:pt>
                <c:pt idx="12">
                  <c:v>18219.5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0.13869651962664961</c:v>
                </c:pt>
                <c:pt idx="1">
                  <c:v>1.0336197296087958E-2</c:v>
                </c:pt>
                <c:pt idx="2">
                  <c:v>-1.0636233988176216E-2</c:v>
                </c:pt>
                <c:pt idx="3">
                  <c:v>-1.3940871355718001E-2</c:v>
                </c:pt>
                <c:pt idx="4">
                  <c:v>-1.5745646003125127E-2</c:v>
                </c:pt>
                <c:pt idx="5">
                  <c:v>-1.5749445528698617E-2</c:v>
                </c:pt>
                <c:pt idx="6">
                  <c:v>-1.5750395410091989E-2</c:v>
                </c:pt>
                <c:pt idx="7">
                  <c:v>-1.7109675684007567E-2</c:v>
                </c:pt>
                <c:pt idx="8">
                  <c:v>-1.8845108989698524E-2</c:v>
                </c:pt>
                <c:pt idx="9">
                  <c:v>-1.8846058871091895E-2</c:v>
                </c:pt>
                <c:pt idx="10">
                  <c:v>-2.2367269196322537E-2</c:v>
                </c:pt>
                <c:pt idx="11">
                  <c:v>-2.2409063977630914E-2</c:v>
                </c:pt>
                <c:pt idx="12">
                  <c:v>-2.4276530797000602E-2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3C-4994-AC75-9A8EA2209F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17214.5</c:v>
                </c:pt>
                <c:pt idx="11">
                  <c:v>17236.5</c:v>
                </c:pt>
                <c:pt idx="12">
                  <c:v>18219.5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3C-4994-AC75-9A8EA2209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33400"/>
        <c:axId val="1"/>
      </c:scatterChart>
      <c:valAx>
        <c:axId val="77733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3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9A56050-C1ED-2778-96A3-17CAB6122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6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5703125" customWidth="1"/>
  </cols>
  <sheetData>
    <row r="1" spans="1:20" ht="20.25" x14ac:dyDescent="0.3">
      <c r="A1" s="1" t="s">
        <v>48</v>
      </c>
      <c r="F1" s="31" t="s">
        <v>45</v>
      </c>
      <c r="G1" s="32">
        <v>0</v>
      </c>
      <c r="H1" s="33"/>
      <c r="I1" s="34" t="s">
        <v>46</v>
      </c>
      <c r="J1" s="35" t="s">
        <v>45</v>
      </c>
      <c r="K1" s="36">
        <v>11.42414</v>
      </c>
      <c r="L1" s="37">
        <v>-66.281400000000005</v>
      </c>
      <c r="M1" s="38">
        <v>52500.072</v>
      </c>
      <c r="N1" s="38">
        <v>0.41795470000000001</v>
      </c>
      <c r="O1" s="34" t="s">
        <v>47</v>
      </c>
      <c r="T1" s="56" t="s">
        <v>56</v>
      </c>
    </row>
    <row r="2" spans="1:20" x14ac:dyDescent="0.2">
      <c r="A2" t="s">
        <v>27</v>
      </c>
      <c r="B2" t="str">
        <f>O1</f>
        <v>EW/KW</v>
      </c>
      <c r="C2" s="30"/>
      <c r="D2" s="3"/>
      <c r="T2" s="56" t="s">
        <v>54</v>
      </c>
    </row>
    <row r="3" spans="1:20" ht="13.5" thickBot="1" x14ac:dyDescent="0.25">
      <c r="T3" s="56" t="s">
        <v>55</v>
      </c>
    </row>
    <row r="4" spans="1:20" ht="14.25" thickTop="1" thickBot="1" x14ac:dyDescent="0.25">
      <c r="A4" s="5" t="s">
        <v>4</v>
      </c>
      <c r="C4" s="27">
        <v>24260.344000000001</v>
      </c>
      <c r="D4" s="28">
        <v>0.4179484</v>
      </c>
      <c r="T4" s="57"/>
    </row>
    <row r="5" spans="1:20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20" x14ac:dyDescent="0.2">
      <c r="A6" s="5" t="s">
        <v>5</v>
      </c>
    </row>
    <row r="7" spans="1:20" x14ac:dyDescent="0.2">
      <c r="A7" t="s">
        <v>6</v>
      </c>
      <c r="C7" s="8">
        <v>52500.072</v>
      </c>
      <c r="D7" s="34" t="s">
        <v>49</v>
      </c>
    </row>
    <row r="8" spans="1:20" x14ac:dyDescent="0.2">
      <c r="A8" t="s">
        <v>7</v>
      </c>
      <c r="C8" s="8">
        <v>0.41795470000000001</v>
      </c>
      <c r="D8" s="29" t="str">
        <f>D7</f>
        <v>Kreiner</v>
      </c>
    </row>
    <row r="9" spans="1:20" x14ac:dyDescent="0.2">
      <c r="A9" s="24" t="s">
        <v>36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20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20" x14ac:dyDescent="0.2">
      <c r="A11" s="10" t="s">
        <v>19</v>
      </c>
      <c r="B11" s="10"/>
      <c r="C11" s="21">
        <f ca="1">INTERCEPT(INDIRECT($D$9):G988,INDIRECT($C$9):F988)</f>
        <v>1.0336197296087958E-2</v>
      </c>
      <c r="D11" s="3"/>
      <c r="E11" s="10"/>
    </row>
    <row r="12" spans="1:20" x14ac:dyDescent="0.2">
      <c r="A12" s="10" t="s">
        <v>20</v>
      </c>
      <c r="B12" s="10"/>
      <c r="C12" s="21">
        <f ca="1">SLOPE(INDIRECT($D$9):G988,INDIRECT($C$9):F988)</f>
        <v>-1.899762786744343E-6</v>
      </c>
      <c r="D12" s="3"/>
      <c r="E12" s="10"/>
    </row>
    <row r="13" spans="1:20" x14ac:dyDescent="0.2">
      <c r="A13" s="10" t="s">
        <v>22</v>
      </c>
      <c r="B13" s="10"/>
      <c r="C13" s="3" t="s">
        <v>17</v>
      </c>
    </row>
    <row r="14" spans="1:20" x14ac:dyDescent="0.2">
      <c r="A14" s="10"/>
      <c r="B14" s="10"/>
      <c r="C14" s="10"/>
    </row>
    <row r="15" spans="1:20" x14ac:dyDescent="0.2">
      <c r="A15" s="12" t="s">
        <v>21</v>
      </c>
      <c r="B15" s="10"/>
      <c r="C15" s="13">
        <f ca="1">(C7+C11)+(C8+C12)*INT(MAX(F21:F3529))</f>
        <v>60114.764403719084</v>
      </c>
      <c r="E15" s="14" t="s">
        <v>38</v>
      </c>
      <c r="F15" s="39">
        <v>1</v>
      </c>
    </row>
    <row r="16" spans="1:20" x14ac:dyDescent="0.2">
      <c r="A16" s="16" t="s">
        <v>8</v>
      </c>
      <c r="B16" s="10"/>
      <c r="C16" s="17">
        <f ca="1">+C8+C12</f>
        <v>0.41795280023721326</v>
      </c>
      <c r="E16" s="14" t="s">
        <v>34</v>
      </c>
      <c r="F16" s="40">
        <f ca="1">NOW()+15018.5+$C$5/24</f>
        <v>60154.552814467592</v>
      </c>
    </row>
    <row r="17" spans="1:18" ht="13.5" thickBot="1" x14ac:dyDescent="0.25">
      <c r="A17" s="14" t="s">
        <v>31</v>
      </c>
      <c r="B17" s="10"/>
      <c r="C17" s="10">
        <f>COUNT(C21:C2187)</f>
        <v>13</v>
      </c>
      <c r="E17" s="14" t="s">
        <v>39</v>
      </c>
      <c r="F17" s="15">
        <f ca="1">ROUND(2*(F16-$C$7)/$C$8,0)/2+F15</f>
        <v>18315</v>
      </c>
    </row>
    <row r="18" spans="1:18" ht="14.25" thickTop="1" thickBot="1" x14ac:dyDescent="0.25">
      <c r="A18" s="16" t="s">
        <v>9</v>
      </c>
      <c r="B18" s="10"/>
      <c r="C18" s="19">
        <f ca="1">+C15</f>
        <v>60114.764403719084</v>
      </c>
      <c r="D18" s="20">
        <f ca="1">+C16</f>
        <v>0.41795280023721326</v>
      </c>
      <c r="E18" s="14" t="s">
        <v>40</v>
      </c>
      <c r="F18" s="23">
        <f ca="1">ROUND(2*(F16-$C$15)/$C$16,0)/2+F15</f>
        <v>96</v>
      </c>
    </row>
    <row r="19" spans="1:18" ht="13.5" thickTop="1" x14ac:dyDescent="0.2">
      <c r="E19" s="14" t="s">
        <v>35</v>
      </c>
      <c r="F19" s="18">
        <f ca="1">+$C$15+$C$16*F18-15018.5-$C$5/24</f>
        <v>45136.78370587519</v>
      </c>
    </row>
    <row r="20" spans="1:18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R20" s="26" t="s">
        <v>37</v>
      </c>
    </row>
    <row r="21" spans="1:18" x14ac:dyDescent="0.2">
      <c r="A21" t="s">
        <v>50</v>
      </c>
      <c r="C21" s="8">
        <v>24260.344000000001</v>
      </c>
      <c r="D21" s="8"/>
      <c r="E21">
        <f t="shared" ref="E21:E30" si="0">+(C21-C$7)/C$8</f>
        <v>-67566.480290806634</v>
      </c>
      <c r="F21">
        <f t="shared" ref="F21:F32" si="1">ROUND(2*E21,0)/2</f>
        <v>-67566.5</v>
      </c>
      <c r="G21">
        <f t="shared" ref="G21:G30" si="2">+C21-(C$7+F21*C$8)</f>
        <v>8.2375500023772474E-3</v>
      </c>
      <c r="H21">
        <f>+G21</f>
        <v>8.2375500023772474E-3</v>
      </c>
      <c r="O21">
        <f t="shared" ref="O21:O30" ca="1" si="3">+C$11+C$12*$F21</f>
        <v>0.13869651962664961</v>
      </c>
      <c r="Q21" s="2">
        <f t="shared" ref="Q21:Q30" si="4">+C21-15018.5</f>
        <v>9241.844000000001</v>
      </c>
    </row>
    <row r="22" spans="1:18" x14ac:dyDescent="0.2">
      <c r="A22" t="s">
        <v>49</v>
      </c>
      <c r="C22" s="8">
        <f>C$7</f>
        <v>52500.072</v>
      </c>
      <c r="D22" s="8" t="s">
        <v>17</v>
      </c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1.0336197296087958E-2</v>
      </c>
      <c r="Q22" s="2">
        <f t="shared" si="4"/>
        <v>37481.572</v>
      </c>
    </row>
    <row r="23" spans="1:18" x14ac:dyDescent="0.2">
      <c r="A23" s="43" t="s">
        <v>3</v>
      </c>
      <c r="B23" s="44" t="s">
        <v>51</v>
      </c>
      <c r="C23" s="45">
        <v>57114.073700000001</v>
      </c>
      <c r="D23" s="45">
        <v>4.0000000000000002E-4</v>
      </c>
      <c r="E23">
        <f t="shared" si="0"/>
        <v>11039.477962563888</v>
      </c>
      <c r="F23">
        <f t="shared" si="1"/>
        <v>11039.5</v>
      </c>
      <c r="G23">
        <f t="shared" si="2"/>
        <v>-9.2106500014779158E-3</v>
      </c>
      <c r="K23">
        <f t="shared" ref="K23:K30" si="5">+G23</f>
        <v>-9.2106500014779158E-3</v>
      </c>
      <c r="O23">
        <f t="shared" ca="1" si="3"/>
        <v>-1.0636233988176216E-2</v>
      </c>
      <c r="Q23" s="2">
        <f t="shared" si="4"/>
        <v>42095.573700000001</v>
      </c>
    </row>
    <row r="24" spans="1:18" x14ac:dyDescent="0.2">
      <c r="A24" s="41" t="s">
        <v>0</v>
      </c>
      <c r="B24" s="42" t="s">
        <v>51</v>
      </c>
      <c r="C24" s="41">
        <v>57841.101400000043</v>
      </c>
      <c r="D24" s="41">
        <v>2.0000000000000001E-4</v>
      </c>
      <c r="E24">
        <f t="shared" si="0"/>
        <v>12778.967194291732</v>
      </c>
      <c r="F24">
        <f t="shared" si="1"/>
        <v>12779</v>
      </c>
      <c r="G24">
        <f t="shared" si="2"/>
        <v>-1.3711299958231393E-2</v>
      </c>
      <c r="K24">
        <f t="shared" si="5"/>
        <v>-1.3711299958231393E-2</v>
      </c>
      <c r="O24">
        <f t="shared" ca="1" si="3"/>
        <v>-1.3940871355718001E-2</v>
      </c>
      <c r="Q24" s="2">
        <f t="shared" si="4"/>
        <v>42822.601400000043</v>
      </c>
    </row>
    <row r="25" spans="1:18" x14ac:dyDescent="0.2">
      <c r="A25" s="41" t="s">
        <v>1</v>
      </c>
      <c r="B25" s="42" t="s">
        <v>51</v>
      </c>
      <c r="C25" s="41">
        <v>58238.156900000002</v>
      </c>
      <c r="D25" s="41">
        <v>2.0000000000000001E-4</v>
      </c>
      <c r="E25">
        <f t="shared" si="0"/>
        <v>13728.963689127078</v>
      </c>
      <c r="F25">
        <f t="shared" si="1"/>
        <v>13729</v>
      </c>
      <c r="G25">
        <f t="shared" si="2"/>
        <v>-1.5176299995800946E-2</v>
      </c>
      <c r="K25">
        <f t="shared" si="5"/>
        <v>-1.5176299995800946E-2</v>
      </c>
      <c r="O25">
        <f t="shared" ca="1" si="3"/>
        <v>-1.5745646003125127E-2</v>
      </c>
      <c r="Q25" s="2">
        <f t="shared" si="4"/>
        <v>43219.656900000002</v>
      </c>
    </row>
    <row r="26" spans="1:18" x14ac:dyDescent="0.2">
      <c r="A26" s="41" t="s">
        <v>1</v>
      </c>
      <c r="B26" s="42" t="s">
        <v>51</v>
      </c>
      <c r="C26" s="41">
        <v>58238.992700000003</v>
      </c>
      <c r="D26" s="41">
        <v>4.0000000000000002E-4</v>
      </c>
      <c r="E26">
        <f t="shared" si="0"/>
        <v>13730.963427376226</v>
      </c>
      <c r="F26">
        <f t="shared" si="1"/>
        <v>13731</v>
      </c>
      <c r="G26">
        <f t="shared" si="2"/>
        <v>-1.5285699999367353E-2</v>
      </c>
      <c r="K26">
        <f t="shared" si="5"/>
        <v>-1.5285699999367353E-2</v>
      </c>
      <c r="O26">
        <f t="shared" ca="1" si="3"/>
        <v>-1.5749445528698617E-2</v>
      </c>
      <c r="Q26" s="2">
        <f t="shared" si="4"/>
        <v>43220.492700000003</v>
      </c>
    </row>
    <row r="27" spans="1:18" x14ac:dyDescent="0.2">
      <c r="A27" s="41" t="s">
        <v>1</v>
      </c>
      <c r="B27" s="42" t="s">
        <v>2</v>
      </c>
      <c r="C27" s="41">
        <v>58239.200040000003</v>
      </c>
      <c r="D27" s="41">
        <v>1.3999999999999999E-4</v>
      </c>
      <c r="E27">
        <f t="shared" si="0"/>
        <v>13731.459509846409</v>
      </c>
      <c r="F27">
        <f t="shared" si="1"/>
        <v>13731.5</v>
      </c>
      <c r="G27">
        <f t="shared" si="2"/>
        <v>-1.6923049995966721E-2</v>
      </c>
      <c r="K27">
        <f t="shared" si="5"/>
        <v>-1.6923049995966721E-2</v>
      </c>
      <c r="O27">
        <f t="shared" ca="1" si="3"/>
        <v>-1.5750395410091989E-2</v>
      </c>
      <c r="Q27" s="2">
        <f t="shared" si="4"/>
        <v>43220.700040000003</v>
      </c>
    </row>
    <row r="28" spans="1:18" ht="12" customHeight="1" x14ac:dyDescent="0.2">
      <c r="A28" s="46" t="s">
        <v>52</v>
      </c>
      <c r="B28" s="47" t="s">
        <v>51</v>
      </c>
      <c r="C28" s="48">
        <v>58538.244760000147</v>
      </c>
      <c r="D28" s="46">
        <v>1.2099999999999999E-3</v>
      </c>
      <c r="E28">
        <f t="shared" si="0"/>
        <v>14446.95504082176</v>
      </c>
      <c r="F28">
        <f t="shared" si="1"/>
        <v>14447</v>
      </c>
      <c r="G28">
        <f t="shared" si="2"/>
        <v>-1.8790899855957832E-2</v>
      </c>
      <c r="K28">
        <f t="shared" si="5"/>
        <v>-1.8790899855957832E-2</v>
      </c>
      <c r="O28">
        <f t="shared" ca="1" si="3"/>
        <v>-1.7109675684007567E-2</v>
      </c>
      <c r="Q28" s="2">
        <f t="shared" si="4"/>
        <v>43519.744760000147</v>
      </c>
    </row>
    <row r="29" spans="1:18" ht="12" customHeight="1" x14ac:dyDescent="0.2">
      <c r="A29" s="46" t="s">
        <v>53</v>
      </c>
      <c r="B29" s="47" t="s">
        <v>2</v>
      </c>
      <c r="C29" s="48">
        <v>58920.046010000166</v>
      </c>
      <c r="D29" s="46">
        <v>1.5499999999999999E-3</v>
      </c>
      <c r="E29">
        <f t="shared" si="0"/>
        <v>15360.454159266937</v>
      </c>
      <c r="F29">
        <f t="shared" si="1"/>
        <v>15360.5</v>
      </c>
      <c r="G29">
        <f t="shared" si="2"/>
        <v>-1.9159349831170402E-2</v>
      </c>
      <c r="K29">
        <f t="shared" si="5"/>
        <v>-1.9159349831170402E-2</v>
      </c>
      <c r="O29">
        <f t="shared" ca="1" si="3"/>
        <v>-1.8845108989698524E-2</v>
      </c>
      <c r="Q29" s="2">
        <f t="shared" si="4"/>
        <v>43901.546010000166</v>
      </c>
    </row>
    <row r="30" spans="1:18" ht="12" customHeight="1" x14ac:dyDescent="0.2">
      <c r="A30" s="46" t="s">
        <v>53</v>
      </c>
      <c r="B30" s="47" t="s">
        <v>51</v>
      </c>
      <c r="C30" s="48">
        <v>58920.255570000038</v>
      </c>
      <c r="D30" s="46">
        <v>1.32E-3</v>
      </c>
      <c r="E30">
        <f t="shared" si="0"/>
        <v>15360.955553317232</v>
      </c>
      <c r="F30">
        <f t="shared" si="1"/>
        <v>15361</v>
      </c>
      <c r="G30">
        <f t="shared" si="2"/>
        <v>-1.8576699963887222E-2</v>
      </c>
      <c r="K30">
        <f t="shared" si="5"/>
        <v>-1.8576699963887222E-2</v>
      </c>
      <c r="O30">
        <f t="shared" ca="1" si="3"/>
        <v>-1.8846058871091895E-2</v>
      </c>
      <c r="Q30" s="2">
        <f t="shared" si="4"/>
        <v>43901.755570000038</v>
      </c>
    </row>
    <row r="31" spans="1:18" x14ac:dyDescent="0.2">
      <c r="A31" s="49" t="s">
        <v>54</v>
      </c>
      <c r="B31" s="50" t="s">
        <v>2</v>
      </c>
      <c r="C31" s="51">
        <v>59694.929000000004</v>
      </c>
      <c r="D31" s="52">
        <v>3.0400000000000002E-4</v>
      </c>
      <c r="E31">
        <f t="shared" ref="E31:E32" si="6">+(C31-C$7)/C$8</f>
        <v>17214.442139303621</v>
      </c>
      <c r="F31">
        <f t="shared" si="1"/>
        <v>17214.5</v>
      </c>
      <c r="G31">
        <f t="shared" ref="G31:G32" si="7">+C31-(C$7+F31*C$8)</f>
        <v>-2.4183149995224085E-2</v>
      </c>
      <c r="K31">
        <f t="shared" ref="K31:K32" si="8">+G31</f>
        <v>-2.4183149995224085E-2</v>
      </c>
      <c r="O31">
        <f t="shared" ref="O31:O32" ca="1" si="9">+C$11+C$12*$F31</f>
        <v>-2.2367269196322537E-2</v>
      </c>
      <c r="Q31" s="2">
        <f t="shared" ref="Q31:Q32" si="10">+C31-15018.5</f>
        <v>44676.429000000004</v>
      </c>
    </row>
    <row r="32" spans="1:18" x14ac:dyDescent="0.2">
      <c r="A32" s="49" t="s">
        <v>54</v>
      </c>
      <c r="B32" s="50" t="s">
        <v>2</v>
      </c>
      <c r="C32" s="51">
        <v>59704.123168999795</v>
      </c>
      <c r="D32" s="52">
        <v>3.9300000000000001E-4</v>
      </c>
      <c r="E32">
        <f t="shared" si="6"/>
        <v>17236.440142914518</v>
      </c>
      <c r="F32">
        <f t="shared" si="1"/>
        <v>17236.5</v>
      </c>
      <c r="G32">
        <f t="shared" si="7"/>
        <v>-2.5017550207849126E-2</v>
      </c>
      <c r="K32">
        <f t="shared" si="8"/>
        <v>-2.5017550207849126E-2</v>
      </c>
      <c r="O32">
        <f t="shared" ca="1" si="9"/>
        <v>-2.2409063977630914E-2</v>
      </c>
      <c r="Q32" s="2">
        <f t="shared" si="10"/>
        <v>44685.623168999795</v>
      </c>
    </row>
    <row r="33" spans="1:17" ht="15" x14ac:dyDescent="0.25">
      <c r="A33" s="53" t="s">
        <v>55</v>
      </c>
      <c r="B33" s="54" t="s">
        <v>2</v>
      </c>
      <c r="C33" s="55">
        <v>60114.978015000001</v>
      </c>
      <c r="D33" s="55">
        <v>1.281E-3</v>
      </c>
      <c r="E33">
        <f t="shared" ref="E33" si="11">+(C33-C$7)/C$8</f>
        <v>18219.453005313735</v>
      </c>
      <c r="F33">
        <f t="shared" ref="F33" si="12">ROUND(2*E33,0)/2</f>
        <v>18219.5</v>
      </c>
      <c r="G33">
        <f t="shared" ref="G33" si="13">+C33-(C$7+F33*C$8)</f>
        <v>-1.9641649996628985E-2</v>
      </c>
      <c r="K33">
        <f t="shared" ref="K33" si="14">+G33</f>
        <v>-1.9641649996628985E-2</v>
      </c>
      <c r="O33">
        <f t="shared" ref="O33" ca="1" si="15">+C$11+C$12*$F33</f>
        <v>-2.4276530797000602E-2</v>
      </c>
      <c r="Q33" s="2">
        <f t="shared" ref="Q33" si="16">+C33-15018.5</f>
        <v>45096.478015000001</v>
      </c>
    </row>
    <row r="34" spans="1:17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</sheetData>
  <sortState xmlns:xlrd2="http://schemas.microsoft.com/office/spreadsheetml/2017/richdata2" ref="A21:S30">
    <sortCondition ref="C21:C30"/>
  </sortState>
  <phoneticPr fontId="8" type="noConversion"/>
  <hyperlinks>
    <hyperlink ref="H62957" r:id="rId1" display="http://vsolj.cetus-net.org/bulletin.html" xr:uid="{00000000-0004-0000-0000-000000000000}"/>
    <hyperlink ref="H62950" r:id="rId2" display="http://vsolj.cetus-net.org/bulletin.html" xr:uid="{00000000-0004-0000-0000-000001000000}"/>
    <hyperlink ref="AP447" r:id="rId3" display="http://cdsbib.u-strasbg.fr/cgi-bin/cdsbib?1990RMxAA..21..381G" xr:uid="{00000000-0004-0000-0000-000002000000}"/>
    <hyperlink ref="AP450" r:id="rId4" display="http://cdsbib.u-strasbg.fr/cgi-bin/cdsbib?1990RMxAA..21..381G" xr:uid="{00000000-0004-0000-0000-000003000000}"/>
    <hyperlink ref="AP448" r:id="rId5" display="http://cdsbib.u-strasbg.fr/cgi-bin/cdsbib?1990RMxAA..21..381G" xr:uid="{00000000-0004-0000-0000-000004000000}"/>
    <hyperlink ref="AP426" r:id="rId6" display="http://cdsbib.u-strasbg.fr/cgi-bin/cdsbib?1990RMxAA..21..381G" xr:uid="{00000000-0004-0000-0000-000005000000}"/>
    <hyperlink ref="I62957" r:id="rId7" display="http://vsolj.cetus-net.org/bulletin.html" xr:uid="{00000000-0004-0000-0000-000006000000}"/>
    <hyperlink ref="AQ560" r:id="rId8" display="http://cdsbib.u-strasbg.fr/cgi-bin/cdsbib?1990RMxAA..21..381G" xr:uid="{00000000-0004-0000-0000-000007000000}"/>
    <hyperlink ref="AQ64365" r:id="rId9" display="http://cdsbib.u-strasbg.fr/cgi-bin/cdsbib?1990RMxAA..21..381G" xr:uid="{00000000-0004-0000-0000-000008000000}"/>
    <hyperlink ref="AQ561" r:id="rId10" display="http://cdsbib.u-strasbg.fr/cgi-bin/cdsbib?1990RMxAA..21..381G" xr:uid="{00000000-0004-0000-0000-000009000000}"/>
    <hyperlink ref="H62954" r:id="rId11" display="https://www.aavso.org/ejaavso" xr:uid="{00000000-0004-0000-0000-00000A000000}"/>
    <hyperlink ref="H63621" r:id="rId12" display="http://vsolj.cetus-net.org/bulletin.html" xr:uid="{00000000-0004-0000-0000-00000B000000}"/>
    <hyperlink ref="H63614" r:id="rId13" display="https://www.aavso.org/ejaavso" xr:uid="{00000000-0004-0000-0000-00000C000000}"/>
    <hyperlink ref="I63621" r:id="rId14" display="http://vsolj.cetus-net.org/bulletin.html" xr:uid="{00000000-0004-0000-0000-00000D000000}"/>
    <hyperlink ref="AQ57272" r:id="rId15" display="http://cdsbib.u-strasbg.fr/cgi-bin/cdsbib?1990RMxAA..21..381G" xr:uid="{00000000-0004-0000-0000-00000E000000}"/>
    <hyperlink ref="H63618" r:id="rId16" display="https://www.aavso.org/ejaavso" xr:uid="{00000000-0004-0000-0000-00000F000000}"/>
    <hyperlink ref="AP4636" r:id="rId17" display="http://cdsbib.u-strasbg.fr/cgi-bin/cdsbib?1990RMxAA..21..381G" xr:uid="{00000000-0004-0000-0000-000010000000}"/>
    <hyperlink ref="AP4639" r:id="rId18" display="http://cdsbib.u-strasbg.fr/cgi-bin/cdsbib?1990RMxAA..21..381G" xr:uid="{00000000-0004-0000-0000-000011000000}"/>
    <hyperlink ref="AP4637" r:id="rId19" display="http://cdsbib.u-strasbg.fr/cgi-bin/cdsbib?1990RMxAA..21..381G" xr:uid="{00000000-0004-0000-0000-000012000000}"/>
    <hyperlink ref="AP4621" r:id="rId20" display="http://cdsbib.u-strasbg.fr/cgi-bin/cdsbib?1990RMxAA..21..381G" xr:uid="{00000000-0004-0000-0000-000013000000}"/>
    <hyperlink ref="AQ4850" r:id="rId21" display="http://cdsbib.u-strasbg.fr/cgi-bin/cdsbib?1990RMxAA..21..381G" xr:uid="{00000000-0004-0000-0000-000014000000}"/>
    <hyperlink ref="AQ4854" r:id="rId22" display="http://cdsbib.u-strasbg.fr/cgi-bin/cdsbib?1990RMxAA..21..381G" xr:uid="{00000000-0004-0000-0000-000015000000}"/>
    <hyperlink ref="AQ64534" r:id="rId23" display="http://cdsbib.u-strasbg.fr/cgi-bin/cdsbib?1990RMxAA..21..381G" xr:uid="{00000000-0004-0000-0000-000016000000}"/>
    <hyperlink ref="I1742" r:id="rId24" display="http://vsolj.cetus-net.org/bulletin.html" xr:uid="{00000000-0004-0000-0000-000017000000}"/>
    <hyperlink ref="H1742" r:id="rId25" display="http://vsolj.cetus-net.org/bulletin.html" xr:uid="{00000000-0004-0000-0000-000018000000}"/>
    <hyperlink ref="AQ65195" r:id="rId26" display="http://cdsbib.u-strasbg.fr/cgi-bin/cdsbib?1990RMxAA..21..381G" xr:uid="{00000000-0004-0000-0000-000019000000}"/>
    <hyperlink ref="AQ65194" r:id="rId27" display="http://cdsbib.u-strasbg.fr/cgi-bin/cdsbib?1990RMxAA..21..381G" xr:uid="{00000000-0004-0000-0000-00001A000000}"/>
    <hyperlink ref="AP2912" r:id="rId28" display="http://cdsbib.u-strasbg.fr/cgi-bin/cdsbib?1990RMxAA..21..381G" xr:uid="{00000000-0004-0000-0000-00001B000000}"/>
    <hyperlink ref="AP2930" r:id="rId29" display="http://cdsbib.u-strasbg.fr/cgi-bin/cdsbib?1990RMxAA..21..381G" xr:uid="{00000000-0004-0000-0000-00001C000000}"/>
    <hyperlink ref="AP2931" r:id="rId30" display="http://cdsbib.u-strasbg.fr/cgi-bin/cdsbib?1990RMxAA..21..381G" xr:uid="{00000000-0004-0000-0000-00001D000000}"/>
    <hyperlink ref="AP2927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2023-07-29T01:16:03Z</dcterms:modified>
</cp:coreProperties>
</file>