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897D86B-497A-4440-9CDA-32B465806D9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7" i="1" l="1"/>
  <c r="F167" i="1"/>
  <c r="G167" i="1" s="1"/>
  <c r="K167" i="1" s="1"/>
  <c r="Q167" i="1"/>
  <c r="Q166" i="1"/>
  <c r="Q164" i="1"/>
  <c r="Q165" i="1"/>
  <c r="Q160" i="1"/>
  <c r="D9" i="1"/>
  <c r="C9" i="1"/>
  <c r="Q159" i="1"/>
  <c r="Q156" i="1"/>
  <c r="Q155" i="1"/>
  <c r="Q136" i="1"/>
  <c r="Q122" i="1"/>
  <c r="Q108" i="1"/>
  <c r="Q93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75" i="2"/>
  <c r="C75" i="2"/>
  <c r="G74" i="2"/>
  <c r="C74" i="2"/>
  <c r="G73" i="2"/>
  <c r="C73" i="2"/>
  <c r="G153" i="2"/>
  <c r="C153" i="2"/>
  <c r="G152" i="2"/>
  <c r="C152" i="2"/>
  <c r="G72" i="2"/>
  <c r="C72" i="2"/>
  <c r="G71" i="2"/>
  <c r="C71" i="2"/>
  <c r="G151" i="2"/>
  <c r="C151" i="2"/>
  <c r="G150" i="2"/>
  <c r="C150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149" i="2"/>
  <c r="C149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148" i="2"/>
  <c r="C148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147" i="2"/>
  <c r="C14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46" i="2"/>
  <c r="C146" i="2"/>
  <c r="G11" i="2"/>
  <c r="C11" i="2"/>
  <c r="G145" i="2"/>
  <c r="C145" i="2"/>
  <c r="G144" i="2"/>
  <c r="C144" i="2"/>
  <c r="G143" i="2"/>
  <c r="C143" i="2"/>
  <c r="E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H75" i="2"/>
  <c r="B75" i="2"/>
  <c r="D75" i="2"/>
  <c r="A75" i="2"/>
  <c r="H74" i="2"/>
  <c r="B74" i="2"/>
  <c r="D74" i="2"/>
  <c r="A74" i="2"/>
  <c r="H73" i="2"/>
  <c r="B73" i="2"/>
  <c r="D73" i="2"/>
  <c r="A73" i="2"/>
  <c r="H153" i="2"/>
  <c r="B153" i="2"/>
  <c r="D153" i="2"/>
  <c r="A153" i="2"/>
  <c r="H152" i="2"/>
  <c r="B152" i="2"/>
  <c r="D152" i="2"/>
  <c r="A152" i="2"/>
  <c r="H72" i="2"/>
  <c r="B72" i="2"/>
  <c r="D72" i="2"/>
  <c r="A72" i="2"/>
  <c r="H71" i="2"/>
  <c r="B71" i="2"/>
  <c r="D71" i="2"/>
  <c r="A71" i="2"/>
  <c r="H151" i="2"/>
  <c r="B151" i="2"/>
  <c r="D151" i="2"/>
  <c r="A151" i="2"/>
  <c r="H150" i="2"/>
  <c r="B150" i="2"/>
  <c r="D150" i="2"/>
  <c r="A150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149" i="2"/>
  <c r="B149" i="2"/>
  <c r="D149" i="2"/>
  <c r="A149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148" i="2"/>
  <c r="B148" i="2"/>
  <c r="D148" i="2"/>
  <c r="A148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147" i="2"/>
  <c r="B147" i="2"/>
  <c r="D147" i="2"/>
  <c r="A14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46" i="2"/>
  <c r="F146" i="2"/>
  <c r="D146" i="2"/>
  <c r="B146" i="2"/>
  <c r="A146" i="2"/>
  <c r="H11" i="2"/>
  <c r="B11" i="2"/>
  <c r="F11" i="2"/>
  <c r="D11" i="2"/>
  <c r="A11" i="2"/>
  <c r="H145" i="2"/>
  <c r="F145" i="2"/>
  <c r="D145" i="2"/>
  <c r="B145" i="2"/>
  <c r="A145" i="2"/>
  <c r="H144" i="2"/>
  <c r="B144" i="2"/>
  <c r="F144" i="2"/>
  <c r="D144" i="2"/>
  <c r="A144" i="2"/>
  <c r="H143" i="2"/>
  <c r="F143" i="2"/>
  <c r="D143" i="2"/>
  <c r="B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Q162" i="1"/>
  <c r="F16" i="1"/>
  <c r="F17" i="1" s="1"/>
  <c r="C17" i="1"/>
  <c r="Q163" i="1"/>
  <c r="Q92" i="1"/>
  <c r="Q161" i="1"/>
  <c r="Q158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7" i="1"/>
  <c r="C8" i="1"/>
  <c r="C7" i="1"/>
  <c r="E89" i="1"/>
  <c r="F89" i="1"/>
  <c r="Q50" i="1"/>
  <c r="E92" i="2"/>
  <c r="E48" i="2"/>
  <c r="E88" i="2"/>
  <c r="E67" i="2"/>
  <c r="E89" i="2"/>
  <c r="E124" i="2"/>
  <c r="E108" i="2"/>
  <c r="E13" i="2"/>
  <c r="E18" i="2"/>
  <c r="E46" i="2"/>
  <c r="E63" i="2"/>
  <c r="E114" i="2"/>
  <c r="E25" i="2"/>
  <c r="E47" i="2"/>
  <c r="E64" i="2"/>
  <c r="E132" i="1"/>
  <c r="F132" i="1"/>
  <c r="G132" i="1"/>
  <c r="I132" i="1"/>
  <c r="E158" i="1"/>
  <c r="F158" i="1"/>
  <c r="E106" i="1"/>
  <c r="F106" i="1"/>
  <c r="E166" i="1"/>
  <c r="F166" i="1"/>
  <c r="E164" i="1"/>
  <c r="F164" i="1"/>
  <c r="G164" i="1"/>
  <c r="K164" i="1"/>
  <c r="G151" i="1"/>
  <c r="I151" i="1"/>
  <c r="E26" i="1"/>
  <c r="F26" i="1"/>
  <c r="G26" i="1"/>
  <c r="H26" i="1"/>
  <c r="E34" i="1"/>
  <c r="F34" i="1"/>
  <c r="E42" i="1"/>
  <c r="F42" i="1"/>
  <c r="G42" i="1"/>
  <c r="H42" i="1"/>
  <c r="E50" i="1"/>
  <c r="F50" i="1"/>
  <c r="G54" i="1"/>
  <c r="H54" i="1"/>
  <c r="E60" i="1"/>
  <c r="F60" i="1"/>
  <c r="E68" i="1"/>
  <c r="F68" i="1"/>
  <c r="U68" i="1"/>
  <c r="H68" i="1"/>
  <c r="G70" i="1"/>
  <c r="H70" i="1"/>
  <c r="E76" i="1"/>
  <c r="F76" i="1"/>
  <c r="E84" i="1"/>
  <c r="F84" i="1"/>
  <c r="G84" i="1"/>
  <c r="H84" i="1"/>
  <c r="G86" i="1"/>
  <c r="H86" i="1"/>
  <c r="E93" i="1"/>
  <c r="F93" i="1"/>
  <c r="E92" i="1"/>
  <c r="F92" i="1"/>
  <c r="G95" i="1"/>
  <c r="I95" i="1"/>
  <c r="E101" i="1"/>
  <c r="F101" i="1"/>
  <c r="G101" i="1"/>
  <c r="I101" i="1"/>
  <c r="E110" i="1"/>
  <c r="F110" i="1"/>
  <c r="G112" i="1"/>
  <c r="I112" i="1"/>
  <c r="E118" i="1"/>
  <c r="F118" i="1"/>
  <c r="G118" i="1"/>
  <c r="I118" i="1"/>
  <c r="E127" i="1"/>
  <c r="F127" i="1"/>
  <c r="G129" i="1"/>
  <c r="I129" i="1"/>
  <c r="E135" i="1"/>
  <c r="F135" i="1"/>
  <c r="G135" i="1"/>
  <c r="I135" i="1"/>
  <c r="E144" i="1"/>
  <c r="F144" i="1"/>
  <c r="G146" i="1"/>
  <c r="I146" i="1"/>
  <c r="E161" i="1"/>
  <c r="F161" i="1"/>
  <c r="G161" i="1"/>
  <c r="K161" i="1"/>
  <c r="E165" i="1"/>
  <c r="F165" i="1"/>
  <c r="E29" i="1"/>
  <c r="F29" i="1"/>
  <c r="G29" i="1"/>
  <c r="H29" i="1"/>
  <c r="G31" i="1"/>
  <c r="H31" i="1"/>
  <c r="E37" i="1"/>
  <c r="F37" i="1"/>
  <c r="E45" i="1"/>
  <c r="F45" i="1"/>
  <c r="G45" i="1"/>
  <c r="H45" i="1"/>
  <c r="E22" i="1"/>
  <c r="F22" i="1"/>
  <c r="E55" i="1"/>
  <c r="F55" i="1"/>
  <c r="E63" i="1"/>
  <c r="F63" i="1"/>
  <c r="G63" i="1"/>
  <c r="H63" i="1"/>
  <c r="E71" i="1"/>
  <c r="F71" i="1"/>
  <c r="E79" i="1"/>
  <c r="F79" i="1"/>
  <c r="G79" i="1"/>
  <c r="H79" i="1"/>
  <c r="E87" i="1"/>
  <c r="F87" i="1"/>
  <c r="G89" i="1"/>
  <c r="H89" i="1"/>
  <c r="E136" i="1"/>
  <c r="F136" i="1"/>
  <c r="G136" i="1"/>
  <c r="I136" i="1"/>
  <c r="E96" i="1"/>
  <c r="F96" i="1"/>
  <c r="E104" i="1"/>
  <c r="F104" i="1"/>
  <c r="G104" i="1"/>
  <c r="I104" i="1"/>
  <c r="G106" i="1"/>
  <c r="I106" i="1"/>
  <c r="E113" i="1"/>
  <c r="F113" i="1"/>
  <c r="E121" i="1"/>
  <c r="F121" i="1"/>
  <c r="G121" i="1"/>
  <c r="I121" i="1"/>
  <c r="E130" i="1"/>
  <c r="F130" i="1"/>
  <c r="E139" i="1"/>
  <c r="F139" i="1"/>
  <c r="G139" i="1"/>
  <c r="I139" i="1"/>
  <c r="G141" i="1"/>
  <c r="I141" i="1"/>
  <c r="E147" i="1"/>
  <c r="F147" i="1"/>
  <c r="E150" i="1"/>
  <c r="F150" i="1"/>
  <c r="G150" i="1"/>
  <c r="I150" i="1"/>
  <c r="E162" i="1"/>
  <c r="F162" i="1"/>
  <c r="G166" i="1"/>
  <c r="K166" i="1"/>
  <c r="G156" i="1"/>
  <c r="K156" i="1"/>
  <c r="E24" i="1"/>
  <c r="F24" i="1"/>
  <c r="E32" i="1"/>
  <c r="F32" i="1"/>
  <c r="G32" i="1"/>
  <c r="H32" i="1"/>
  <c r="G34" i="1"/>
  <c r="H34" i="1"/>
  <c r="E40" i="1"/>
  <c r="F40" i="1"/>
  <c r="E48" i="1"/>
  <c r="F48" i="1"/>
  <c r="G48" i="1"/>
  <c r="H48" i="1"/>
  <c r="G50" i="1"/>
  <c r="H50" i="1"/>
  <c r="U22" i="1"/>
  <c r="E58" i="1"/>
  <c r="F58" i="1"/>
  <c r="G60" i="1"/>
  <c r="H60" i="1"/>
  <c r="E66" i="1"/>
  <c r="F66" i="1"/>
  <c r="G66" i="1"/>
  <c r="H66" i="1"/>
  <c r="E74" i="1"/>
  <c r="F74" i="1"/>
  <c r="G76" i="1"/>
  <c r="H76" i="1"/>
  <c r="E82" i="1"/>
  <c r="F82" i="1"/>
  <c r="G82" i="1"/>
  <c r="H82" i="1"/>
  <c r="E90" i="1"/>
  <c r="F90" i="1"/>
  <c r="G93" i="1"/>
  <c r="I93" i="1"/>
  <c r="G92" i="1"/>
  <c r="I92" i="1"/>
  <c r="E99" i="1"/>
  <c r="F99" i="1"/>
  <c r="E107" i="1"/>
  <c r="F107" i="1"/>
  <c r="G107" i="1"/>
  <c r="I107" i="1"/>
  <c r="G110" i="1"/>
  <c r="I110" i="1"/>
  <c r="E116" i="1"/>
  <c r="F116" i="1"/>
  <c r="E125" i="1"/>
  <c r="F125" i="1"/>
  <c r="G127" i="1"/>
  <c r="I127" i="1"/>
  <c r="E133" i="1"/>
  <c r="F133" i="1"/>
  <c r="E142" i="1"/>
  <c r="F142" i="1"/>
  <c r="G142" i="1"/>
  <c r="I142" i="1"/>
  <c r="G144" i="1"/>
  <c r="I144" i="1"/>
  <c r="E151" i="1"/>
  <c r="F151" i="1"/>
  <c r="E163" i="1"/>
  <c r="F163" i="1"/>
  <c r="G163" i="1"/>
  <c r="K163" i="1"/>
  <c r="G165" i="1"/>
  <c r="K165" i="1"/>
  <c r="E27" i="1"/>
  <c r="F27" i="1"/>
  <c r="E35" i="1"/>
  <c r="F35" i="1"/>
  <c r="G37" i="1"/>
  <c r="H37" i="1"/>
  <c r="E43" i="1"/>
  <c r="F43" i="1"/>
  <c r="E51" i="1"/>
  <c r="F51" i="1"/>
  <c r="E53" i="1"/>
  <c r="F53" i="1"/>
  <c r="G55" i="1"/>
  <c r="H55" i="1"/>
  <c r="E61" i="1"/>
  <c r="F61" i="1"/>
  <c r="E69" i="1"/>
  <c r="F69" i="1"/>
  <c r="G71" i="1"/>
  <c r="H71" i="1"/>
  <c r="E77" i="1"/>
  <c r="F77" i="1"/>
  <c r="E85" i="1"/>
  <c r="F85" i="1"/>
  <c r="G87" i="1"/>
  <c r="H87" i="1"/>
  <c r="E108" i="1"/>
  <c r="F108" i="1"/>
  <c r="E94" i="1"/>
  <c r="F94" i="1"/>
  <c r="G96" i="1"/>
  <c r="I96" i="1"/>
  <c r="E102" i="1"/>
  <c r="F102" i="1"/>
  <c r="E111" i="1"/>
  <c r="F111" i="1"/>
  <c r="G113" i="1"/>
  <c r="I113" i="1"/>
  <c r="E119" i="1"/>
  <c r="F119" i="1"/>
  <c r="E128" i="1"/>
  <c r="F128" i="1"/>
  <c r="G130" i="1"/>
  <c r="I130" i="1"/>
  <c r="E137" i="1"/>
  <c r="F137" i="1"/>
  <c r="E145" i="1"/>
  <c r="F145" i="1"/>
  <c r="G147" i="1"/>
  <c r="I147" i="1"/>
  <c r="E152" i="1"/>
  <c r="G149" i="1"/>
  <c r="I149" i="1"/>
  <c r="G153" i="1"/>
  <c r="I153" i="1"/>
  <c r="E21" i="1"/>
  <c r="F21" i="1"/>
  <c r="G21" i="1"/>
  <c r="G24" i="1"/>
  <c r="H24" i="1"/>
  <c r="E30" i="1"/>
  <c r="F30" i="1"/>
  <c r="G30" i="1"/>
  <c r="H30" i="1"/>
  <c r="E38" i="1"/>
  <c r="F38" i="1"/>
  <c r="G38" i="1"/>
  <c r="H38" i="1"/>
  <c r="G40" i="1"/>
  <c r="H40" i="1"/>
  <c r="E46" i="1"/>
  <c r="F46" i="1"/>
  <c r="E56" i="1"/>
  <c r="F56" i="1"/>
  <c r="G58" i="1"/>
  <c r="H58" i="1"/>
  <c r="E64" i="1"/>
  <c r="F64" i="1"/>
  <c r="E72" i="1"/>
  <c r="F72" i="1"/>
  <c r="G74" i="1"/>
  <c r="H74" i="1"/>
  <c r="E80" i="1"/>
  <c r="F80" i="1"/>
  <c r="E88" i="1"/>
  <c r="F88" i="1"/>
  <c r="G90" i="1"/>
  <c r="H90" i="1"/>
  <c r="E155" i="1"/>
  <c r="F155" i="1"/>
  <c r="G155" i="1"/>
  <c r="K155" i="1"/>
  <c r="E97" i="1"/>
  <c r="F97" i="1"/>
  <c r="G99" i="1"/>
  <c r="I99" i="1"/>
  <c r="E105" i="1"/>
  <c r="F105" i="1"/>
  <c r="G105" i="1"/>
  <c r="I105" i="1"/>
  <c r="E114" i="1"/>
  <c r="F114" i="1"/>
  <c r="G116" i="1"/>
  <c r="I116" i="1"/>
  <c r="E123" i="1"/>
  <c r="F123" i="1"/>
  <c r="G125" i="1"/>
  <c r="I125" i="1"/>
  <c r="E131" i="1"/>
  <c r="F131" i="1"/>
  <c r="G133" i="1"/>
  <c r="I133" i="1"/>
  <c r="E140" i="1"/>
  <c r="F140" i="1"/>
  <c r="G140" i="1"/>
  <c r="I140" i="1"/>
  <c r="E148" i="1"/>
  <c r="F148" i="1"/>
  <c r="E153" i="1"/>
  <c r="F153" i="1"/>
  <c r="E25" i="1"/>
  <c r="F25" i="1"/>
  <c r="G25" i="1"/>
  <c r="H25" i="1"/>
  <c r="G27" i="1"/>
  <c r="H27" i="1"/>
  <c r="E33" i="1"/>
  <c r="F33" i="1"/>
  <c r="G35" i="1"/>
  <c r="H35" i="1"/>
  <c r="E41" i="1"/>
  <c r="F41" i="1"/>
  <c r="G41" i="1"/>
  <c r="H41" i="1"/>
  <c r="G43" i="1"/>
  <c r="H43" i="1"/>
  <c r="E49" i="1"/>
  <c r="F49" i="1"/>
  <c r="G51" i="1"/>
  <c r="H51" i="1"/>
  <c r="G53" i="1"/>
  <c r="H53" i="1"/>
  <c r="E59" i="1"/>
  <c r="F59" i="1"/>
  <c r="G59" i="1"/>
  <c r="H59" i="1"/>
  <c r="G61" i="1"/>
  <c r="H61" i="1"/>
  <c r="E67" i="1"/>
  <c r="F67" i="1"/>
  <c r="G69" i="1"/>
  <c r="H69" i="1"/>
  <c r="E75" i="1"/>
  <c r="F75" i="1"/>
  <c r="G75" i="1"/>
  <c r="H75" i="1"/>
  <c r="G77" i="1"/>
  <c r="H77" i="1"/>
  <c r="E83" i="1"/>
  <c r="F83" i="1"/>
  <c r="G85" i="1"/>
  <c r="H85" i="1"/>
  <c r="E91" i="1"/>
  <c r="F91" i="1"/>
  <c r="G91" i="1"/>
  <c r="H91" i="1"/>
  <c r="G108" i="1"/>
  <c r="I108" i="1"/>
  <c r="E156" i="1"/>
  <c r="F156" i="1"/>
  <c r="G94" i="1"/>
  <c r="I94" i="1"/>
  <c r="E100" i="1"/>
  <c r="F100" i="1"/>
  <c r="G100" i="1"/>
  <c r="I100" i="1"/>
  <c r="G102" i="1"/>
  <c r="I102" i="1"/>
  <c r="E109" i="1"/>
  <c r="F109" i="1"/>
  <c r="G109" i="1"/>
  <c r="I109" i="1"/>
  <c r="G111" i="1"/>
  <c r="I111" i="1"/>
  <c r="E117" i="1"/>
  <c r="F117" i="1"/>
  <c r="G117" i="1"/>
  <c r="I117" i="1"/>
  <c r="G119" i="1"/>
  <c r="I119" i="1"/>
  <c r="E126" i="1"/>
  <c r="F126" i="1"/>
  <c r="G128" i="1"/>
  <c r="I128" i="1"/>
  <c r="E134" i="1"/>
  <c r="F134" i="1"/>
  <c r="G134" i="1"/>
  <c r="I134" i="1"/>
  <c r="G137" i="1"/>
  <c r="I137" i="1"/>
  <c r="E143" i="1"/>
  <c r="F143" i="1"/>
  <c r="G145" i="1"/>
  <c r="I145" i="1"/>
  <c r="E154" i="1"/>
  <c r="F154" i="1"/>
  <c r="G154" i="1"/>
  <c r="I154" i="1"/>
  <c r="G158" i="1"/>
  <c r="J158" i="1"/>
  <c r="G162" i="1"/>
  <c r="K162" i="1"/>
  <c r="E28" i="1"/>
  <c r="F28" i="1"/>
  <c r="G28" i="1"/>
  <c r="H28" i="1"/>
  <c r="E36" i="1"/>
  <c r="F36" i="1"/>
  <c r="G36" i="1"/>
  <c r="H36" i="1"/>
  <c r="E44" i="1"/>
  <c r="F44" i="1"/>
  <c r="G44" i="1"/>
  <c r="H44" i="1"/>
  <c r="G46" i="1"/>
  <c r="H46" i="1"/>
  <c r="E52" i="1"/>
  <c r="F52" i="1"/>
  <c r="G52" i="1"/>
  <c r="H52" i="1"/>
  <c r="E54" i="1"/>
  <c r="F54" i="1"/>
  <c r="G56" i="1"/>
  <c r="H56" i="1"/>
  <c r="E62" i="1"/>
  <c r="F62" i="1"/>
  <c r="G62" i="1"/>
  <c r="H62" i="1"/>
  <c r="G64" i="1"/>
  <c r="H64" i="1"/>
  <c r="E70" i="1"/>
  <c r="F70" i="1"/>
  <c r="G72" i="1"/>
  <c r="H72" i="1"/>
  <c r="E78" i="1"/>
  <c r="F78" i="1"/>
  <c r="G78" i="1"/>
  <c r="H78" i="1"/>
  <c r="G80" i="1"/>
  <c r="H80" i="1"/>
  <c r="E86" i="1"/>
  <c r="F86" i="1"/>
  <c r="G88" i="1"/>
  <c r="H88" i="1"/>
  <c r="E122" i="1"/>
  <c r="F122" i="1"/>
  <c r="G122" i="1"/>
  <c r="I122" i="1"/>
  <c r="E159" i="1"/>
  <c r="F159" i="1"/>
  <c r="G159" i="1"/>
  <c r="K159" i="1"/>
  <c r="E95" i="1"/>
  <c r="F95" i="1"/>
  <c r="G97" i="1"/>
  <c r="I97" i="1"/>
  <c r="E103" i="1"/>
  <c r="F103" i="1"/>
  <c r="G103" i="1"/>
  <c r="I103" i="1"/>
  <c r="E112" i="1"/>
  <c r="F112" i="1"/>
  <c r="G114" i="1"/>
  <c r="I114" i="1"/>
  <c r="E120" i="1"/>
  <c r="F120" i="1"/>
  <c r="G120" i="1"/>
  <c r="I120" i="1"/>
  <c r="G123" i="1"/>
  <c r="I123" i="1"/>
  <c r="E129" i="1"/>
  <c r="F129" i="1"/>
  <c r="G131" i="1"/>
  <c r="I131" i="1"/>
  <c r="E138" i="1"/>
  <c r="F138" i="1"/>
  <c r="G138" i="1"/>
  <c r="I138" i="1"/>
  <c r="E146" i="1"/>
  <c r="F146" i="1"/>
  <c r="G148" i="1"/>
  <c r="I148" i="1"/>
  <c r="E157" i="1"/>
  <c r="E23" i="1"/>
  <c r="F23" i="1"/>
  <c r="G23" i="1"/>
  <c r="H23" i="1"/>
  <c r="E31" i="1"/>
  <c r="F31" i="1"/>
  <c r="G33" i="1"/>
  <c r="H33" i="1"/>
  <c r="E39" i="1"/>
  <c r="F39" i="1"/>
  <c r="G39" i="1"/>
  <c r="H39" i="1"/>
  <c r="E47" i="1"/>
  <c r="F47" i="1"/>
  <c r="G47" i="1"/>
  <c r="H47" i="1"/>
  <c r="G49" i="1"/>
  <c r="H49" i="1"/>
  <c r="E57" i="1"/>
  <c r="F57" i="1"/>
  <c r="G57" i="1"/>
  <c r="H57" i="1"/>
  <c r="E65" i="1"/>
  <c r="F65" i="1"/>
  <c r="G65" i="1"/>
  <c r="H65" i="1"/>
  <c r="G67" i="1"/>
  <c r="H67" i="1"/>
  <c r="E73" i="1"/>
  <c r="F73" i="1"/>
  <c r="G73" i="1"/>
  <c r="H73" i="1"/>
  <c r="E81" i="1"/>
  <c r="F81" i="1"/>
  <c r="G81" i="1"/>
  <c r="H81" i="1"/>
  <c r="G83" i="1"/>
  <c r="H83" i="1"/>
  <c r="E149" i="1"/>
  <c r="F149" i="1"/>
  <c r="G126" i="1"/>
  <c r="I126" i="1"/>
  <c r="E74" i="2"/>
  <c r="E124" i="1"/>
  <c r="F124" i="1"/>
  <c r="G124" i="1"/>
  <c r="I124" i="1"/>
  <c r="E75" i="2"/>
  <c r="G143" i="1"/>
  <c r="I143" i="1"/>
  <c r="E98" i="1"/>
  <c r="F98" i="1"/>
  <c r="G98" i="1"/>
  <c r="I98" i="1"/>
  <c r="E141" i="1"/>
  <c r="F141" i="1"/>
  <c r="E115" i="1"/>
  <c r="F115" i="1"/>
  <c r="G115" i="1"/>
  <c r="I115" i="1"/>
  <c r="E160" i="1"/>
  <c r="H21" i="1"/>
  <c r="E149" i="2"/>
  <c r="E126" i="2"/>
  <c r="E152" i="2"/>
  <c r="E24" i="2"/>
  <c r="E69" i="2"/>
  <c r="E130" i="2"/>
  <c r="E72" i="2"/>
  <c r="E23" i="2"/>
  <c r="E95" i="2"/>
  <c r="E50" i="2"/>
  <c r="E123" i="2"/>
  <c r="E147" i="2"/>
  <c r="E99" i="2"/>
  <c r="E31" i="2"/>
  <c r="E104" i="2"/>
  <c r="E59" i="2"/>
  <c r="E127" i="2"/>
  <c r="F160" i="1"/>
  <c r="G160" i="1"/>
  <c r="K160" i="1"/>
  <c r="E153" i="2"/>
  <c r="E120" i="2"/>
  <c r="E70" i="2"/>
  <c r="E57" i="2"/>
  <c r="E125" i="2"/>
  <c r="E62" i="2"/>
  <c r="E17" i="2"/>
  <c r="E27" i="2"/>
  <c r="E100" i="2"/>
  <c r="E140" i="2"/>
  <c r="E76" i="2"/>
  <c r="E26" i="2"/>
  <c r="E98" i="2"/>
  <c r="E53" i="2"/>
  <c r="E121" i="2"/>
  <c r="E40" i="2"/>
  <c r="E45" i="2"/>
  <c r="E119" i="2"/>
  <c r="E56" i="2"/>
  <c r="E146" i="2"/>
  <c r="E83" i="2"/>
  <c r="E22" i="2"/>
  <c r="E134" i="2"/>
  <c r="E66" i="2"/>
  <c r="E21" i="2"/>
  <c r="E93" i="2"/>
  <c r="E41" i="2"/>
  <c r="E115" i="2"/>
  <c r="E36" i="2"/>
  <c r="E58" i="2"/>
  <c r="E148" i="2"/>
  <c r="E113" i="2"/>
  <c r="E94" i="2"/>
  <c r="E16" i="2"/>
  <c r="E82" i="2"/>
  <c r="E128" i="2"/>
  <c r="E60" i="2"/>
  <c r="E15" i="2"/>
  <c r="E87" i="2"/>
  <c r="E20" i="2"/>
  <c r="E109" i="2"/>
  <c r="E137" i="2"/>
  <c r="E51" i="2"/>
  <c r="F152" i="1"/>
  <c r="G152" i="1"/>
  <c r="E68" i="2"/>
  <c r="E30" i="2"/>
  <c r="E103" i="2"/>
  <c r="E52" i="2"/>
  <c r="E131" i="2"/>
  <c r="E34" i="2"/>
  <c r="E107" i="2"/>
  <c r="E44" i="2"/>
  <c r="E118" i="2"/>
  <c r="E77" i="2"/>
  <c r="E11" i="2"/>
  <c r="E49" i="2"/>
  <c r="E122" i="2"/>
  <c r="E54" i="2"/>
  <c r="E145" i="2"/>
  <c r="E81" i="2"/>
  <c r="E14" i="2"/>
  <c r="E86" i="2"/>
  <c r="E97" i="2"/>
  <c r="E12" i="2"/>
  <c r="E84" i="2"/>
  <c r="E39" i="2"/>
  <c r="E112" i="2"/>
  <c r="E141" i="2"/>
  <c r="E43" i="2"/>
  <c r="E117" i="2"/>
  <c r="E139" i="2"/>
  <c r="E73" i="2"/>
  <c r="E144" i="2"/>
  <c r="E80" i="2"/>
  <c r="E150" i="2"/>
  <c r="E19" i="2"/>
  <c r="E91" i="2"/>
  <c r="E35" i="2"/>
  <c r="E96" i="2"/>
  <c r="E142" i="2"/>
  <c r="E78" i="2"/>
  <c r="E33" i="2"/>
  <c r="E106" i="2"/>
  <c r="E61" i="2"/>
  <c r="E135" i="2"/>
  <c r="E38" i="2"/>
  <c r="E111" i="2"/>
  <c r="E42" i="2"/>
  <c r="E116" i="2"/>
  <c r="E151" i="2"/>
  <c r="E138" i="2"/>
  <c r="E90" i="2"/>
  <c r="F157" i="1"/>
  <c r="G157" i="1"/>
  <c r="K157" i="1"/>
  <c r="E71" i="2"/>
  <c r="E132" i="2"/>
  <c r="E102" i="2"/>
  <c r="E29" i="2"/>
  <c r="E85" i="2"/>
  <c r="E136" i="2"/>
  <c r="E28" i="2"/>
  <c r="E101" i="2"/>
  <c r="E55" i="2"/>
  <c r="E129" i="2"/>
  <c r="E32" i="2"/>
  <c r="E105" i="2"/>
  <c r="E37" i="2"/>
  <c r="E110" i="2"/>
  <c r="E65" i="2"/>
  <c r="E133" i="2"/>
  <c r="E79" i="2"/>
  <c r="I152" i="1"/>
  <c r="C11" i="1"/>
  <c r="C12" i="1"/>
  <c r="O167" i="1" l="1"/>
  <c r="O28" i="1"/>
  <c r="O49" i="1"/>
  <c r="O55" i="1"/>
  <c r="O84" i="1"/>
  <c r="O89" i="1"/>
  <c r="O24" i="1"/>
  <c r="O54" i="1"/>
  <c r="O75" i="1"/>
  <c r="O101" i="1"/>
  <c r="O141" i="1"/>
  <c r="O47" i="1"/>
  <c r="O99" i="1"/>
  <c r="O97" i="1"/>
  <c r="O134" i="1"/>
  <c r="O110" i="1"/>
  <c r="O64" i="1"/>
  <c r="O112" i="1"/>
  <c r="O23" i="1"/>
  <c r="O52" i="1"/>
  <c r="O166" i="1"/>
  <c r="C15" i="1"/>
  <c r="O107" i="1"/>
  <c r="O53" i="1"/>
  <c r="O164" i="1"/>
  <c r="O48" i="1"/>
  <c r="O128" i="1"/>
  <c r="O120" i="1"/>
  <c r="O157" i="1"/>
  <c r="O142" i="1"/>
  <c r="O138" i="1"/>
  <c r="O102" i="1"/>
  <c r="O131" i="1"/>
  <c r="O85" i="1"/>
  <c r="O156" i="1"/>
  <c r="O41" i="1"/>
  <c r="O46" i="1"/>
  <c r="O76" i="1"/>
  <c r="O81" i="1"/>
  <c r="O21" i="1"/>
  <c r="O45" i="1"/>
  <c r="O67" i="1"/>
  <c r="O111" i="1"/>
  <c r="O145" i="1"/>
  <c r="O163" i="1"/>
  <c r="O125" i="1"/>
  <c r="O105" i="1"/>
  <c r="O139" i="1"/>
  <c r="O114" i="1"/>
  <c r="O31" i="1"/>
  <c r="O150" i="1"/>
  <c r="O98" i="1"/>
  <c r="O50" i="1"/>
  <c r="O79" i="1"/>
  <c r="O122" i="1"/>
  <c r="O161" i="1"/>
  <c r="O77" i="1"/>
  <c r="O108" i="1"/>
  <c r="O33" i="1"/>
  <c r="O38" i="1"/>
  <c r="O68" i="1"/>
  <c r="O73" i="1"/>
  <c r="O160" i="1"/>
  <c r="O37" i="1"/>
  <c r="O59" i="1"/>
  <c r="O115" i="1"/>
  <c r="O149" i="1"/>
  <c r="O96" i="1"/>
  <c r="O154" i="1"/>
  <c r="O109" i="1"/>
  <c r="O143" i="1"/>
  <c r="O127" i="1"/>
  <c r="O100" i="1"/>
  <c r="O123" i="1"/>
  <c r="O106" i="1"/>
  <c r="O22" i="1"/>
  <c r="O124" i="1"/>
  <c r="O144" i="1"/>
  <c r="O165" i="1"/>
  <c r="O69" i="1"/>
  <c r="O90" i="1"/>
  <c r="O25" i="1"/>
  <c r="O30" i="1"/>
  <c r="O60" i="1"/>
  <c r="O65" i="1"/>
  <c r="O136" i="1"/>
  <c r="O29" i="1"/>
  <c r="O51" i="1"/>
  <c r="O119" i="1"/>
  <c r="O153" i="1"/>
  <c r="O104" i="1"/>
  <c r="O72" i="1"/>
  <c r="O113" i="1"/>
  <c r="O147" i="1"/>
  <c r="O135" i="1"/>
  <c r="O162" i="1"/>
  <c r="O140" i="1"/>
  <c r="O133" i="1"/>
  <c r="O61" i="1"/>
  <c r="O57" i="1"/>
  <c r="O42" i="1"/>
  <c r="O117" i="1"/>
  <c r="O95" i="1"/>
  <c r="O74" i="1"/>
  <c r="O43" i="1"/>
  <c r="O78" i="1"/>
  <c r="O34" i="1"/>
  <c r="O116" i="1"/>
  <c r="O121" i="1"/>
  <c r="O118" i="1"/>
  <c r="O132" i="1"/>
  <c r="O126" i="1"/>
  <c r="O88" i="1"/>
  <c r="O82" i="1"/>
  <c r="O86" i="1"/>
  <c r="O151" i="1"/>
  <c r="O94" i="1"/>
  <c r="O44" i="1"/>
  <c r="O66" i="1"/>
  <c r="O71" i="1"/>
  <c r="O155" i="1"/>
  <c r="O35" i="1"/>
  <c r="O40" i="1"/>
  <c r="O70" i="1"/>
  <c r="O91" i="1"/>
  <c r="O26" i="1"/>
  <c r="O146" i="1"/>
  <c r="O148" i="1"/>
  <c r="O36" i="1"/>
  <c r="O58" i="1"/>
  <c r="O63" i="1"/>
  <c r="O93" i="1"/>
  <c r="O27" i="1"/>
  <c r="O32" i="1"/>
  <c r="O62" i="1"/>
  <c r="O83" i="1"/>
  <c r="O158" i="1"/>
  <c r="O137" i="1"/>
  <c r="O80" i="1"/>
  <c r="O159" i="1"/>
  <c r="O92" i="1"/>
  <c r="O130" i="1"/>
  <c r="O103" i="1"/>
  <c r="O129" i="1"/>
  <c r="O152" i="1"/>
  <c r="O56" i="1"/>
  <c r="O87" i="1"/>
  <c r="O3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<sst xmlns="http://schemas.openxmlformats.org/spreadsheetml/2006/main" count="1466" uniqueCount="573">
  <si>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</si>
  <si>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</si>
  <si>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</si>
  <si>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</si>
  <si>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</si>
  <si>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</si>
  <si>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</si>
  <si>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</si>
  <si>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</si>
  <si>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</si>
  <si>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</si>
  <si>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</si>
  <si>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</si>
  <si>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</si>
  <si>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</si>
  <si>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</si>
  <si>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</si>
  <si>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</si>
  <si>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</si>
  <si>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</si>
  <si>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</si>
  <si>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</si>
  <si>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</si>
  <si>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</si>
  <si>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</si>
  <si>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</si>
  <si>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</si>
  <si>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</si>
  <si>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</si>
  <si>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</si>
  <si>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Bull...21</t>
  </si>
  <si>
    <t>B</t>
  </si>
  <si>
    <t>BBSAG Bull...26</t>
  </si>
  <si>
    <t>BBSAG Bull.4</t>
  </si>
  <si>
    <t>v</t>
  </si>
  <si>
    <t>BBSAG Bull.8</t>
  </si>
  <si>
    <t>Peter H</t>
  </si>
  <si>
    <t>BBSAG Bull.10</t>
  </si>
  <si>
    <t>BBSAG Bull.16</t>
  </si>
  <si>
    <t>BBSAG Bull.22</t>
  </si>
  <si>
    <t>Germann R</t>
  </si>
  <si>
    <t>Sieber W</t>
  </si>
  <si>
    <t>BBSAG Bull.23</t>
  </si>
  <si>
    <t>Steimer P</t>
  </si>
  <si>
    <t>Figer A</t>
  </si>
  <si>
    <t>BBSAG Bull.27</t>
  </si>
  <si>
    <t>BBSAG Bull.28</t>
  </si>
  <si>
    <t>BBSAG Bull.29</t>
  </si>
  <si>
    <t>BBSAG Bull.33</t>
  </si>
  <si>
    <t>BBSAG Bull.34</t>
  </si>
  <si>
    <t>AN 301,6,327</t>
  </si>
  <si>
    <t>K</t>
  </si>
  <si>
    <t>BBSAG Bull.37</t>
  </si>
  <si>
    <t>BBSAG Bull.38</t>
  </si>
  <si>
    <t>BBSAG Bull.44</t>
  </si>
  <si>
    <t>BBSAG Bull.48</t>
  </si>
  <si>
    <t>BBSAG Bull.49</t>
  </si>
  <si>
    <t>BBSAG Bull.50</t>
  </si>
  <si>
    <t>Stoikidis N</t>
  </si>
  <si>
    <t>BBSAG Bull.57</t>
  </si>
  <si>
    <t>BBSAG Bull.61</t>
  </si>
  <si>
    <t>Kohl M</t>
  </si>
  <si>
    <t>BBSAG Bull.67</t>
  </si>
  <si>
    <t>BBSAG Bull.69</t>
  </si>
  <si>
    <t>BBSAG Bull.73</t>
  </si>
  <si>
    <t>BBSAG Bull.72</t>
  </si>
  <si>
    <t>BBSAG Bull.76</t>
  </si>
  <si>
    <t>BRNO 27</t>
  </si>
  <si>
    <t>BBSAG Bull.77</t>
  </si>
  <si>
    <t>Paschke A</t>
  </si>
  <si>
    <t>BBSAG Bull.86</t>
  </si>
  <si>
    <t>BBSAG Bull.84</t>
  </si>
  <si>
    <t>Wanner W</t>
  </si>
  <si>
    <t>BBSAG Bull.92</t>
  </si>
  <si>
    <t>Kaestli D</t>
  </si>
  <si>
    <t>BBSAG Bull.93</t>
  </si>
  <si>
    <t>BBSAG Bull.94</t>
  </si>
  <si>
    <t>BBSAG Bull.96</t>
  </si>
  <si>
    <t>N   v</t>
  </si>
  <si>
    <t>BBSAG Bull.102</t>
  </si>
  <si>
    <t>BBSAG Bull.106</t>
  </si>
  <si>
    <t>BBSAG Bull.107</t>
  </si>
  <si>
    <t>BBSAG Bull.109</t>
  </si>
  <si>
    <t>BBSAG Bull.110</t>
  </si>
  <si>
    <t>BBSAG Bull.112</t>
  </si>
  <si>
    <t>BBSAG Bull.113</t>
  </si>
  <si>
    <t>BBSAG Bull.115</t>
  </si>
  <si>
    <t>Locher Kurt</t>
  </si>
  <si>
    <t>BBSAG Bull.118</t>
  </si>
  <si>
    <t>IBVS 5017</t>
  </si>
  <si>
    <t>EA/SD</t>
  </si>
  <si>
    <t>IBVS 0111</t>
  </si>
  <si>
    <t>IBVS 5543</t>
  </si>
  <si>
    <t>I</t>
  </si>
  <si>
    <t># of data points:</t>
  </si>
  <si>
    <t>RV Oph / GSC 0426-1428 / HD 159467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</si>
  <si>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</si>
  <si>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</si>
  <si>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</si>
  <si>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</si>
  <si>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</si>
  <si>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</si>
  <si>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5898</t>
  </si>
  <si>
    <t>Add cycle</t>
  </si>
  <si>
    <t>Old Cycle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</si>
  <si>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</si>
  <si>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</si>
  <si>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</si>
  <si>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</si>
  <si>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</si>
  <si>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</si>
  <si>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</si>
  <si>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</si>
  <si>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</si>
  <si>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</si>
  <si>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</si>
  <si>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</si>
  <si>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</si>
  <si>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</si>
  <si>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</si>
  <si>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 AJ 67.462 </t>
  </si>
  <si>
    <t>2415524.41 </t>
  </si>
  <si>
    <t> 19.05.1901 21:50 </t>
  </si>
  <si>
    <t> 0.03 </t>
  </si>
  <si>
    <t>P </t>
  </si>
  <si>
    <t> L.Ceraski </t>
  </si>
  <si>
    <t> AN 166.156 </t>
  </si>
  <si>
    <t>2415619.34 </t>
  </si>
  <si>
    <t> 22.08.1901 20:09 </t>
  </si>
  <si>
    <t> -0.90 </t>
  </si>
  <si>
    <t> M.Blajko </t>
  </si>
  <si>
    <t>2416604.701 </t>
  </si>
  <si>
    <t> 04.05.1904 04:49 </t>
  </si>
  <si>
    <t> -0.002 </t>
  </si>
  <si>
    <t>V </t>
  </si>
  <si>
    <t> O.C.Wendell </t>
  </si>
  <si>
    <t> HA 69 </t>
  </si>
  <si>
    <t>2416641.572 </t>
  </si>
  <si>
    <t> 10.06.1904 01:43 </t>
  </si>
  <si>
    <t>2417334.753 </t>
  </si>
  <si>
    <t> 04.05.1906 06:04 </t>
  </si>
  <si>
    <t> -0.000 </t>
  </si>
  <si>
    <t> R.S.Dugan </t>
  </si>
  <si>
    <t> CPRI 4.14 </t>
  </si>
  <si>
    <t>2417493.325 </t>
  </si>
  <si>
    <t> 09.10.1906 19:48 </t>
  </si>
  <si>
    <t> 0.025 </t>
  </si>
  <si>
    <t> K.Graff </t>
  </si>
  <si>
    <t> GUL I.2.94 </t>
  </si>
  <si>
    <t>2417847.254 </t>
  </si>
  <si>
    <t> 28.09.1907 18:05 </t>
  </si>
  <si>
    <t> -0.009 </t>
  </si>
  <si>
    <t>2418112.739 </t>
  </si>
  <si>
    <t> 20.06.1908 05:44 </t>
  </si>
  <si>
    <t> 0.003 </t>
  </si>
  <si>
    <t>2418138.548 </t>
  </si>
  <si>
    <t> 16.07.1908 01:09 </t>
  </si>
  <si>
    <t> 0.002 </t>
  </si>
  <si>
    <t>2418477.763 </t>
  </si>
  <si>
    <t> 20.06.1909 06:18 </t>
  </si>
  <si>
    <t>2418831.727 </t>
  </si>
  <si>
    <t> 09.06.1910 05:26 </t>
  </si>
  <si>
    <t>2419233.622 </t>
  </si>
  <si>
    <t> 16.07.1911 02:55 </t>
  </si>
  <si>
    <t> 0.001 </t>
  </si>
  <si>
    <t>2419856.749 </t>
  </si>
  <si>
    <t> 30.03.1913 05:58 </t>
  </si>
  <si>
    <t> 0.004 </t>
  </si>
  <si>
    <t>2420269.705 </t>
  </si>
  <si>
    <t> 17.05.1914 04:55 </t>
  </si>
  <si>
    <t>2421357.413 </t>
  </si>
  <si>
    <t> 08.05.1917 21:54 </t>
  </si>
  <si>
    <t> 0.009 </t>
  </si>
  <si>
    <t> A.A.Nijland </t>
  </si>
  <si>
    <t> AN 244.147 </t>
  </si>
  <si>
    <t>2421390.588 </t>
  </si>
  <si>
    <t> 11.06.1917 02:06 </t>
  </si>
  <si>
    <t> 0.000 </t>
  </si>
  <si>
    <t>2421733.493 </t>
  </si>
  <si>
    <t> 19.05.1918 23:49 </t>
  </si>
  <si>
    <t>2422087.447 </t>
  </si>
  <si>
    <t> 08.05.1919 22:43 </t>
  </si>
  <si>
    <t> -0.007 </t>
  </si>
  <si>
    <t>2422098.513 </t>
  </si>
  <si>
    <t> 20.05.1919 00:18 </t>
  </si>
  <si>
    <t>2422109.573 </t>
  </si>
  <si>
    <t> 31.05.1919 01:45 </t>
  </si>
  <si>
    <t> -0.004 </t>
  </si>
  <si>
    <t>2422279.186 </t>
  </si>
  <si>
    <t> 16.11.1919 16:27 </t>
  </si>
  <si>
    <t> AN 244.148 </t>
  </si>
  <si>
    <t>2422522.527 </t>
  </si>
  <si>
    <t> 17.07.1920 00:38 </t>
  </si>
  <si>
    <t>2422533.603 </t>
  </si>
  <si>
    <t> 28.07.1920 02:28 </t>
  </si>
  <si>
    <t> 0.007 </t>
  </si>
  <si>
    <t>2422961.290 </t>
  </si>
  <si>
    <t> 28.09.1921 18:57 </t>
  </si>
  <si>
    <t> -0.012 </t>
  </si>
  <si>
    <t>2423499.623 </t>
  </si>
  <si>
    <t> 21.03.1923 02:57 </t>
  </si>
  <si>
    <t>2423514.371 </t>
  </si>
  <si>
    <t> 04.04.1923 20:54 </t>
  </si>
  <si>
    <t>2423525.439 </t>
  </si>
  <si>
    <t> 15.04.1923 22:32 </t>
  </si>
  <si>
    <t>2423610.250 </t>
  </si>
  <si>
    <t> 09.07.1923 18:00 </t>
  </si>
  <si>
    <t> 0.015 </t>
  </si>
  <si>
    <t> J.Gadomski </t>
  </si>
  <si>
    <t> AA 27.154 </t>
  </si>
  <si>
    <t>2423665.541 </t>
  </si>
  <si>
    <t> 03.09.1923 00:59 </t>
  </si>
  <si>
    <t> -0.001 </t>
  </si>
  <si>
    <t>2423997.386 </t>
  </si>
  <si>
    <t> 30.07.1924 21:15 </t>
  </si>
  <si>
    <t>2424266.538 </t>
  </si>
  <si>
    <t> 26.04.1925 00:54 </t>
  </si>
  <si>
    <t> -0.005 </t>
  </si>
  <si>
    <t>2424620.511 </t>
  </si>
  <si>
    <t> 15.04.1926 00:15 </t>
  </si>
  <si>
    <t>2425361.620 </t>
  </si>
  <si>
    <t> 25.04.1928 02:52 </t>
  </si>
  <si>
    <t>2425376.378 </t>
  </si>
  <si>
    <t> 09.05.1928 21:04 </t>
  </si>
  <si>
    <t> 0.011 </t>
  </si>
  <si>
    <t>2425398.493 </t>
  </si>
  <si>
    <t> 31.05.1928 23:49 </t>
  </si>
  <si>
    <t>2425494.355 </t>
  </si>
  <si>
    <t> 04.09.1928 20:31 </t>
  </si>
  <si>
    <t>2425516.482 </t>
  </si>
  <si>
    <t> 26.09.1928 23:34 </t>
  </si>
  <si>
    <t>2425774.578 </t>
  </si>
  <si>
    <t> 12.06.1929 01:52 </t>
  </si>
  <si>
    <t> J.Pagaczewski </t>
  </si>
  <si>
    <t> AAC 1.94 </t>
  </si>
  <si>
    <t>2425811.441 </t>
  </si>
  <si>
    <t> 18.07.1929 22:35 </t>
  </si>
  <si>
    <t> -0.006 </t>
  </si>
  <si>
    <t>2425859.375 </t>
  </si>
  <si>
    <t> 04.09.1929 21:00 </t>
  </si>
  <si>
    <t> J.Mergentaler </t>
  </si>
  <si>
    <t>2425881.505 </t>
  </si>
  <si>
    <t> 27.09.1929 00:07 </t>
  </si>
  <si>
    <t>2426117.473 </t>
  </si>
  <si>
    <t> 20.05.1930 23:21 </t>
  </si>
  <si>
    <t>2426202.294 </t>
  </si>
  <si>
    <t> 13.08.1930 19:03 </t>
  </si>
  <si>
    <t> 0.012 </t>
  </si>
  <si>
    <t> AAC 1.10 </t>
  </si>
  <si>
    <t>2426224.400 </t>
  </si>
  <si>
    <t> 04.09.1930 21:36 </t>
  </si>
  <si>
    <t>2426342.397 </t>
  </si>
  <si>
    <t> 31.12.1930 21:31 </t>
  </si>
  <si>
    <t>2426674.242 </t>
  </si>
  <si>
    <t> 28.11.1931 17:48 </t>
  </si>
  <si>
    <t> 0.008 </t>
  </si>
  <si>
    <t>2426934.394 </t>
  </si>
  <si>
    <t> 14.08.1932 21:27 </t>
  </si>
  <si>
    <t> 0.218 </t>
  </si>
  <si>
    <t>2427223.617 </t>
  </si>
  <si>
    <t> 31.05.1933 02:48 </t>
  </si>
  <si>
    <t> S.Piotrowski </t>
  </si>
  <si>
    <t> AAC 2.61 </t>
  </si>
  <si>
    <t>2427345.284 </t>
  </si>
  <si>
    <t> 29.09.1933 18:48 </t>
  </si>
  <si>
    <t> AA 27.155 </t>
  </si>
  <si>
    <t>2427566.512 </t>
  </si>
  <si>
    <t> 09.05.1934 00:17 </t>
  </si>
  <si>
    <t>2427673.441 </t>
  </si>
  <si>
    <t> 23.08.1934 22:35 </t>
  </si>
  <si>
    <t> S.Gaposchkin </t>
  </si>
  <si>
    <t> HA 113.75 </t>
  </si>
  <si>
    <t>2428366.624 </t>
  </si>
  <si>
    <t> 17.07.1936 02:58 </t>
  </si>
  <si>
    <t> F.Lause </t>
  </si>
  <si>
    <t> AN 266.22 </t>
  </si>
  <si>
    <t>2428429.302 </t>
  </si>
  <si>
    <t> 17.09.1936 19:14 </t>
  </si>
  <si>
    <t>2428466.176 </t>
  </si>
  <si>
    <t> 24.10.1936 16:13 </t>
  </si>
  <si>
    <t>2428477.230 </t>
  </si>
  <si>
    <t> 04.11.1936 17:31 </t>
  </si>
  <si>
    <t>2428661.591 </t>
  </si>
  <si>
    <t> 08.05.1937 02:11 </t>
  </si>
  <si>
    <t>2428687.402 </t>
  </si>
  <si>
    <t> 02.06.1937 21:38 </t>
  </si>
  <si>
    <t>2428698.466 </t>
  </si>
  <si>
    <t> 13.06.1937 23:11 </t>
  </si>
  <si>
    <t>2428757.460 </t>
  </si>
  <si>
    <t> 11.08.1937 23:02 </t>
  </si>
  <si>
    <t>2428779.574 </t>
  </si>
  <si>
    <t> 03.09.1937 01:46 </t>
  </si>
  <si>
    <t>2428820.141 </t>
  </si>
  <si>
    <t> 13.10.1937 15:23 </t>
  </si>
  <si>
    <t>2429052.430 </t>
  </si>
  <si>
    <t> 02.06.1938 22:19 </t>
  </si>
  <si>
    <t>2431268.394 </t>
  </si>
  <si>
    <t> 26.06.1944 21:27 </t>
  </si>
  <si>
    <t> 0.006 </t>
  </si>
  <si>
    <t> W.Zessewitsch </t>
  </si>
  <si>
    <t> IODE 4.2.211 </t>
  </si>
  <si>
    <t>2432005.811 </t>
  </si>
  <si>
    <t> 04.07.1946 07:27 </t>
  </si>
  <si>
    <t> B.S.Whitney </t>
  </si>
  <si>
    <t> AJ 64.261 </t>
  </si>
  <si>
    <t>2432274.974 </t>
  </si>
  <si>
    <t> 30.03.1947 11:22 </t>
  </si>
  <si>
    <t>2433797.754 </t>
  </si>
  <si>
    <t> 31.05.1951 06:05 </t>
  </si>
  <si>
    <t>2434892.824 </t>
  </si>
  <si>
    <t> 30.05.1954 07:46 </t>
  </si>
  <si>
    <t>2435696.623 </t>
  </si>
  <si>
    <t> 11.08.1956 02:57 </t>
  </si>
  <si>
    <t>2438561.5124 </t>
  </si>
  <si>
    <t> 15.06.1964 00:17 </t>
  </si>
  <si>
    <t> -0.0036 </t>
  </si>
  <si>
    <t>E </t>
  </si>
  <si>
    <t>?</t>
  </si>
  <si>
    <t> K.Walter </t>
  </si>
  <si>
    <t> AAP 5.140 </t>
  </si>
  <si>
    <t>2438594.697 </t>
  </si>
  <si>
    <t> 18.07.1964 04:43 </t>
  </si>
  <si>
    <t> M.Baldwin </t>
  </si>
  <si>
    <t> ST 29.255 </t>
  </si>
  <si>
    <t>2438911.787 </t>
  </si>
  <si>
    <t> 31.05.1965 06:53 </t>
  </si>
  <si>
    <t> T.Cragg </t>
  </si>
  <si>
    <t>IBVS 111 </t>
  </si>
  <si>
    <t>2439678.717 </t>
  </si>
  <si>
    <t> 07.07.1967 05:12 </t>
  </si>
  <si>
    <t> AVSJ 3.64 </t>
  </si>
  <si>
    <t>2440508.310 </t>
  </si>
  <si>
    <t> 13.10.1969 19:26 </t>
  </si>
  <si>
    <t> K.Locher </t>
  </si>
  <si>
    <t> ORI 116 </t>
  </si>
  <si>
    <t>2440825.398 </t>
  </si>
  <si>
    <t> 26.08.1970 21:33 </t>
  </si>
  <si>
    <t> -0.011 </t>
  </si>
  <si>
    <t> ORI 121 </t>
  </si>
  <si>
    <t>2441507.532 </t>
  </si>
  <si>
    <t> 09.07.1972 00:46 </t>
  </si>
  <si>
    <t> 0.005 </t>
  </si>
  <si>
    <t> BBS 4 </t>
  </si>
  <si>
    <t>2441765.620 </t>
  </si>
  <si>
    <t> 24.03.1973 02:52 </t>
  </si>
  <si>
    <t> BBS 8 </t>
  </si>
  <si>
    <t>2441850.424 </t>
  </si>
  <si>
    <t> 16.06.1973 22:10 </t>
  </si>
  <si>
    <t> BBS 10 </t>
  </si>
  <si>
    <t> H.Peter </t>
  </si>
  <si>
    <t>2442215.426 </t>
  </si>
  <si>
    <t> 16.06.1974 22:13 </t>
  </si>
  <si>
    <t> -0.028 </t>
  </si>
  <si>
    <t> BBS 16 </t>
  </si>
  <si>
    <t>2442215.450 </t>
  </si>
  <si>
    <t> 16.06.1974 22:48 </t>
  </si>
  <si>
    <t>2442521.485 </t>
  </si>
  <si>
    <t> 18.04.1975 23:38 </t>
  </si>
  <si>
    <t> BBS 22 </t>
  </si>
  <si>
    <t>2442521.490 </t>
  </si>
  <si>
    <t> 18.04.1975 23:45 </t>
  </si>
  <si>
    <t> R.Germann </t>
  </si>
  <si>
    <t>2442532.540 </t>
  </si>
  <si>
    <t> 30.04.1975 00:57 </t>
  </si>
  <si>
    <t>2442569.412 </t>
  </si>
  <si>
    <t> 05.06.1975 21:53 </t>
  </si>
  <si>
    <t> W.Sieber </t>
  </si>
  <si>
    <t> BBS 23 </t>
  </si>
  <si>
    <t>2442569.414 </t>
  </si>
  <si>
    <t> 05.06.1975 21:56 </t>
  </si>
  <si>
    <t> P.Steimer </t>
  </si>
  <si>
    <t>2442569.416 </t>
  </si>
  <si>
    <t> 05.06.1975 21:59 </t>
  </si>
  <si>
    <t>2442569.417 </t>
  </si>
  <si>
    <t> 05.06.1975 22:00 </t>
  </si>
  <si>
    <t> A.Fries </t>
  </si>
  <si>
    <t>2442576.790 </t>
  </si>
  <si>
    <t> 13.06.1975 06:57 </t>
  </si>
  <si>
    <t> AVSJ 7.37 </t>
  </si>
  <si>
    <t>2442628.408 </t>
  </si>
  <si>
    <t> 03.08.1975 21:47 </t>
  </si>
  <si>
    <t>2442628.414 </t>
  </si>
  <si>
    <t> 03.08.1975 21:56 </t>
  </si>
  <si>
    <t>2442886.506 </t>
  </si>
  <si>
    <t> 18.04.1976 00:08 </t>
  </si>
  <si>
    <t> BBS 27 </t>
  </si>
  <si>
    <t>2442956.568 </t>
  </si>
  <si>
    <t> 27.06.1976 01:37 </t>
  </si>
  <si>
    <t> BBS 28 </t>
  </si>
  <si>
    <t>2442993.435 </t>
  </si>
  <si>
    <t> 02.08.1976 22:26 </t>
  </si>
  <si>
    <t> BBS 29 </t>
  </si>
  <si>
    <t>2443288.405 </t>
  </si>
  <si>
    <t> 24.05.1977 21:43 </t>
  </si>
  <si>
    <t> BBS 33 </t>
  </si>
  <si>
    <t>2443347.398 </t>
  </si>
  <si>
    <t> 22.07.1977 21:33 </t>
  </si>
  <si>
    <t> BBS 34 </t>
  </si>
  <si>
    <t>2443605.500 </t>
  </si>
  <si>
    <t> 07.04.1978 00:00 </t>
  </si>
  <si>
    <t> M.Winiarski </t>
  </si>
  <si>
    <t> AN 301.327 </t>
  </si>
  <si>
    <t>2443627.616 </t>
  </si>
  <si>
    <t> 29.04.1978 02:47 </t>
  </si>
  <si>
    <t> BBS 37 </t>
  </si>
  <si>
    <t>2443712.422 </t>
  </si>
  <si>
    <t> 22.07.1978 22:07 </t>
  </si>
  <si>
    <t> BBS 38 </t>
  </si>
  <si>
    <t>2443712.425 </t>
  </si>
  <si>
    <t> 22.07.1978 22:12 </t>
  </si>
  <si>
    <t>2444077.451 </t>
  </si>
  <si>
    <t> 22.07.1979 22:49 </t>
  </si>
  <si>
    <t> BBS 44 </t>
  </si>
  <si>
    <t>2444372.424 </t>
  </si>
  <si>
    <t> 12.05.1980 22:10 </t>
  </si>
  <si>
    <t> BBS 48 </t>
  </si>
  <si>
    <t>2444427.7251 </t>
  </si>
  <si>
    <t> 07.07.1980 05:24 </t>
  </si>
  <si>
    <t> -0.0023 </t>
  </si>
  <si>
    <t> E.C.Olson </t>
  </si>
  <si>
    <t>IBVS 1938 </t>
  </si>
  <si>
    <t>2444442.477 </t>
  </si>
  <si>
    <t> 21.07.1980 23:26 </t>
  </si>
  <si>
    <t> BBS 49 </t>
  </si>
  <si>
    <t>2444490.407 </t>
  </si>
  <si>
    <t> 07.09.1980 21:46 </t>
  </si>
  <si>
    <t> BBS 50 </t>
  </si>
  <si>
    <t>2444881.249 </t>
  </si>
  <si>
    <t> 03.10.1981 17:58 </t>
  </si>
  <si>
    <t> N.Stoikidis </t>
  </si>
  <si>
    <t> BBS 57 </t>
  </si>
  <si>
    <t>2445139.369 </t>
  </si>
  <si>
    <t> 18.06.1982 20:51 </t>
  </si>
  <si>
    <t> 0.027 </t>
  </si>
  <si>
    <t> BBS 61 </t>
  </si>
  <si>
    <t>2445526.496 </t>
  </si>
  <si>
    <t> 10.07.1983 23:54 </t>
  </si>
  <si>
    <t> M.Kohl </t>
  </si>
  <si>
    <t> BBS 67 </t>
  </si>
  <si>
    <t>2445611.294 </t>
  </si>
  <si>
    <t> 03.10.1983 19:03 </t>
  </si>
  <si>
    <t> BBS 69 </t>
  </si>
  <si>
    <t>2445858.333 </t>
  </si>
  <si>
    <t> 06.06.1984 19:59 </t>
  </si>
  <si>
    <t> BBS 73 </t>
  </si>
  <si>
    <t>2445869.394 </t>
  </si>
  <si>
    <t> 17.06.1984 21:27 </t>
  </si>
  <si>
    <t> BBS 72 </t>
  </si>
  <si>
    <t>2445891.494 </t>
  </si>
  <si>
    <t> 09.07.1984 23:51 </t>
  </si>
  <si>
    <t> -0.021 </t>
  </si>
  <si>
    <t>2446101.675 </t>
  </si>
  <si>
    <t> 05.02.1985 04:12 </t>
  </si>
  <si>
    <t> BBS 76 </t>
  </si>
  <si>
    <t>2446212.294 </t>
  </si>
  <si>
    <t> 26.05.1985 19:03 </t>
  </si>
  <si>
    <t> J.Silhan </t>
  </si>
  <si>
    <t> BRNO 27 </t>
  </si>
  <si>
    <t>2446245.480 </t>
  </si>
  <si>
    <t> 28.06.1985 23:31 </t>
  </si>
  <si>
    <t> BBS 77 </t>
  </si>
  <si>
    <t>2446293.417 </t>
  </si>
  <si>
    <t> 15.08.1985 22:00 </t>
  </si>
  <si>
    <t>2446463.009 </t>
  </si>
  <si>
    <t> 01.02.1986 12:12 </t>
  </si>
  <si>
    <t> -0.010 </t>
  </si>
  <si>
    <t> P.Kucera </t>
  </si>
  <si>
    <t> BRNO 28 </t>
  </si>
  <si>
    <t>2446975.520 </t>
  </si>
  <si>
    <t> 29.06.1987 00:28 </t>
  </si>
  <si>
    <t> A.Paschke </t>
  </si>
  <si>
    <t> BBS 86 </t>
  </si>
  <si>
    <t>2446975.524 </t>
  </si>
  <si>
    <t> 29.06.1987 00:34 </t>
  </si>
  <si>
    <t> BBS 84 </t>
  </si>
  <si>
    <t>2447672.410 </t>
  </si>
  <si>
    <t> 25.05.1989 21:50 </t>
  </si>
  <si>
    <t> W.Wanner </t>
  </si>
  <si>
    <t> BBS 92 </t>
  </si>
  <si>
    <t>2447672.411 </t>
  </si>
  <si>
    <t> 25.05.1989 21:51 </t>
  </si>
  <si>
    <t> 0.016 </t>
  </si>
  <si>
    <t> D.Kästli </t>
  </si>
  <si>
    <t>2447742.446 </t>
  </si>
  <si>
    <t> 03.08.1989 22:42 </t>
  </si>
  <si>
    <t>2447827.243 </t>
  </si>
  <si>
    <t> 27.10.1989 17:49 </t>
  </si>
  <si>
    <t> BBS 93 </t>
  </si>
  <si>
    <t>2447963.668 </t>
  </si>
  <si>
    <t> 13.03.1990 04:01 </t>
  </si>
  <si>
    <t> BBS 94 </t>
  </si>
  <si>
    <t>2448096.409 </t>
  </si>
  <si>
    <t> 23.07.1990 21:48 </t>
  </si>
  <si>
    <t> BBS 96 </t>
  </si>
  <si>
    <t>2448144.338 </t>
  </si>
  <si>
    <t> 09.09.1990 20:06 </t>
  </si>
  <si>
    <t>2448863.33 </t>
  </si>
  <si>
    <t> 28.08.1992 19:55 </t>
  </si>
  <si>
    <t> -0.01 </t>
  </si>
  <si>
    <t> BBS 102 </t>
  </si>
  <si>
    <t>2449486.447 </t>
  </si>
  <si>
    <t> 13.05.1994 22:43 </t>
  </si>
  <si>
    <t> BBS 106 </t>
  </si>
  <si>
    <t>2449545.443 </t>
  </si>
  <si>
    <t> 11.07.1994 22:37 </t>
  </si>
  <si>
    <t> BBS 107 </t>
  </si>
  <si>
    <t>2449899.402 </t>
  </si>
  <si>
    <t> 30.06.1995 21:38 </t>
  </si>
  <si>
    <t> -0.015 </t>
  </si>
  <si>
    <t> BBS 109 </t>
  </si>
  <si>
    <t>2449947.349 </t>
  </si>
  <si>
    <t> 17.08.1995 20:22 </t>
  </si>
  <si>
    <t> BBS 110 </t>
  </si>
  <si>
    <t>2450179.633 </t>
  </si>
  <si>
    <t> 06.04.1996 03:11 </t>
  </si>
  <si>
    <t> BBS 112 </t>
  </si>
  <si>
    <t>2450312.368 </t>
  </si>
  <si>
    <t> 16.08.1996 20:49 </t>
  </si>
  <si>
    <t> BBS 113 </t>
  </si>
  <si>
    <t>2450360.295 </t>
  </si>
  <si>
    <t> 03.10.1996 19:04 </t>
  </si>
  <si>
    <t>2450570.471 </t>
  </si>
  <si>
    <t> 01.05.1997 23:18 </t>
  </si>
  <si>
    <t> BBS 115 </t>
  </si>
  <si>
    <t>2450629.4569 </t>
  </si>
  <si>
    <t> 29.06.1997 22:57 </t>
  </si>
  <si>
    <t> -0.0101 </t>
  </si>
  <si>
    <t> J.Cechal </t>
  </si>
  <si>
    <t> BRNO 32 </t>
  </si>
  <si>
    <t>2450629.4673 </t>
  </si>
  <si>
    <t> 29.06.1997 23:12 </t>
  </si>
  <si>
    <t> 0.0003 </t>
  </si>
  <si>
    <t> M.Netolicky </t>
  </si>
  <si>
    <t>2450983.424 </t>
  </si>
  <si>
    <t> 18.06.1998 22:10 </t>
  </si>
  <si>
    <t> BBS 118 </t>
  </si>
  <si>
    <t>2451348.4503 </t>
  </si>
  <si>
    <t> 18.06.1999 22:48 </t>
  </si>
  <si>
    <t> -0.0055 </t>
  </si>
  <si>
    <t>-I</t>
  </si>
  <si>
    <t> W.Kleikamp </t>
  </si>
  <si>
    <t>BAVM 133 </t>
  </si>
  <si>
    <t>2451606.553 </t>
  </si>
  <si>
    <t> 03.03.2000 01:16 </t>
  </si>
  <si>
    <t>7488</t>
  </si>
  <si>
    <t> BBS 122 </t>
  </si>
  <si>
    <t>2452443.526 </t>
  </si>
  <si>
    <t> 18.06.2002 00:37 </t>
  </si>
  <si>
    <t>7715</t>
  </si>
  <si>
    <t> BBS 128 </t>
  </si>
  <si>
    <t>2453151.452 </t>
  </si>
  <si>
    <t> 25.05.2004 22:50 </t>
  </si>
  <si>
    <t>7907</t>
  </si>
  <si>
    <t> BBS 130 </t>
  </si>
  <si>
    <t>2453258.368 </t>
  </si>
  <si>
    <t> 09.09.2004 20:49 </t>
  </si>
  <si>
    <t>7936</t>
  </si>
  <si>
    <t> -0.017 </t>
  </si>
  <si>
    <t>OEJV 0003 </t>
  </si>
  <si>
    <t>2455002.3858 </t>
  </si>
  <si>
    <t> 19.06.2009 21:15 </t>
  </si>
  <si>
    <t>8409</t>
  </si>
  <si>
    <t> -0.0081 </t>
  </si>
  <si>
    <t>C </t>
  </si>
  <si>
    <t>R</t>
  </si>
  <si>
    <t> S.Parimucha et al. </t>
  </si>
  <si>
    <t>IBVS 5898 </t>
  </si>
  <si>
    <t>II</t>
  </si>
  <si>
    <t>BAD?</t>
  </si>
  <si>
    <t>IBVS 6196</t>
  </si>
  <si>
    <t>OEJV 0179</t>
  </si>
  <si>
    <t>0.0011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</si>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</sst>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9" fillId="0" borderId="0"/>
    <xf numFmtId="0" fontId="9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Oph - O-C Diagr.</a:t>
            </a:r>
          </a:p>
        </c:rich>
      </c:tx>
      <c:layout>
        <c:manualLayout>
          <c:xMode val="edge"/>
          <c:yMode val="edge"/>
          <c:x val="0.4010222476979649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969536949155"/>
          <c:y val="0.14769252958613219"/>
          <c:w val="0.842912928680915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3.3515599998281687E-2</c:v>
                </c:pt>
                <c:pt idx="2">
                  <c:v>-2.2890000000188593E-3</c:v>
                </c:pt>
                <c:pt idx="3">
                  <c:v>-2.5109999987762421E-3</c:v>
                </c:pt>
                <c:pt idx="4">
                  <c:v>-4.8460000107297674E-4</c:v>
                </c:pt>
                <c:pt idx="5">
                  <c:v>2.5260800000978634E-2</c:v>
                </c:pt>
                <c:pt idx="6">
                  <c:v>-9.4704000002820976E-3</c:v>
                </c:pt>
                <c:pt idx="7">
                  <c:v>2.731200002017431E-3</c:v>
                </c:pt>
                <c:pt idx="8">
                  <c:v>1.8757999969238881E-3</c:v>
                </c:pt>
                <c:pt idx="9">
                  <c:v>1.6333999956259504E-3</c:v>
                </c:pt>
                <c:pt idx="10">
                  <c:v>1.9021999978576787E-3</c:v>
                </c:pt>
                <c:pt idx="11">
                  <c:v>5.8239999998477288E-4</c:v>
                </c:pt>
                <c:pt idx="12">
                  <c:v>3.9305999998759944E-3</c:v>
                </c:pt>
                <c:pt idx="13">
                  <c:v>2.2442000008595642E-3</c:v>
                </c:pt>
                <c:pt idx="14">
                  <c:v>9.1952000002493151E-3</c:v>
                </c:pt>
                <c:pt idx="15">
                  <c:v>9.5399998826906085E-5</c:v>
                </c:pt>
                <c:pt idx="16">
                  <c:v>2.7307999953336548E-3</c:v>
                </c:pt>
                <c:pt idx="17">
                  <c:v>-7.0004000008339062E-3</c:v>
                </c:pt>
                <c:pt idx="18">
                  <c:v>-2.3670000009587966E-3</c:v>
                </c:pt>
                <c:pt idx="19">
                  <c:v>-3.7336000023060478E-3</c:v>
                </c:pt>
                <c:pt idx="20">
                  <c:v>1.6452000018034596E-3</c:v>
                </c:pt>
                <c:pt idx="21">
                  <c:v>-7.4200000017299317E-3</c:v>
                </c:pt>
                <c:pt idx="22">
                  <c:v>7.2133999965444673E-3</c:v>
                </c:pt>
                <c:pt idx="23">
                  <c:v>-1.1961799998971401E-2</c:v>
                </c:pt>
                <c:pt idx="24">
                  <c:v>1.1969999977736734E-3</c:v>
                </c:pt>
                <c:pt idx="25">
                  <c:v>7.0819999746163376E-4</c:v>
                </c:pt>
                <c:pt idx="26">
                  <c:v>7.341599997744197E-3</c:v>
                </c:pt>
                <c:pt idx="27">
                  <c:v>1.4530999997077743E-2</c:v>
                </c:pt>
                <c:pt idx="28">
                  <c:v>-1.3020000005781185E-3</c:v>
                </c:pt>
                <c:pt idx="29">
                  <c:v>0</c:v>
                </c:pt>
                <c:pt idx="30">
                  <c:v>2.6999999972758815E-3</c:v>
                </c:pt>
                <c:pt idx="31">
                  <c:v>-5.2206000000296626E-3</c:v>
                </c:pt>
                <c:pt idx="32">
                  <c:v>4.0481999967596494E-3</c:v>
                </c:pt>
                <c:pt idx="33">
                  <c:v>1.485999997385079E-3</c:v>
                </c:pt>
                <c:pt idx="34">
                  <c:v>1.0997199999110308E-2</c:v>
                </c:pt>
                <c:pt idx="35">
                  <c:v>3.263999995397171E-3</c:v>
                </c:pt>
                <c:pt idx="36">
                  <c:v>8.679999882588163E-5</c:v>
                </c:pt>
                <c:pt idx="37">
                  <c:v>4.3535999975574668E-3</c:v>
                </c:pt>
                <c:pt idx="38">
                  <c:v>1.7995999987761024E-3</c:v>
                </c:pt>
                <c:pt idx="39">
                  <c:v>-6.4224000016110949E-3</c:v>
                </c:pt>
                <c:pt idx="40">
                  <c:v>-5.0110000011045486E-3</c:v>
                </c:pt>
                <c:pt idx="41">
                  <c:v>2.2557999982382171E-3</c:v>
                </c:pt>
                <c:pt idx="42">
                  <c:v>-5.5649999994784594E-3</c:v>
                </c:pt>
                <c:pt idx="43">
                  <c:v>1.1624400001892354E-2</c:v>
                </c:pt>
                <c:pt idx="44">
                  <c:v>-5.1088000000163447E-3</c:v>
                </c:pt>
                <c:pt idx="45">
                  <c:v>3.9808000001357868E-3</c:v>
                </c:pt>
                <c:pt idx="46">
                  <c:v>7.9827999979897868E-3</c:v>
                </c:pt>
                <c:pt idx="47">
                  <c:v>0.21786769999744138</c:v>
                </c:pt>
                <c:pt idx="48">
                  <c:v>1.7749999969964847E-3</c:v>
                </c:pt>
                <c:pt idx="49">
                  <c:v>-6.257600001845276E-3</c:v>
                </c:pt>
                <c:pt idx="50">
                  <c:v>-5.5896000012580771E-3</c:v>
                </c:pt>
                <c:pt idx="51">
                  <c:v>-3.1334000013885088E-3</c:v>
                </c:pt>
                <c:pt idx="52">
                  <c:v>8.9300000036018901E-4</c:v>
                </c:pt>
                <c:pt idx="53">
                  <c:v>-2.1844000038981903E-3</c:v>
                </c:pt>
                <c:pt idx="54">
                  <c:v>5.9359999795560725E-4</c:v>
                </c:pt>
                <c:pt idx="55">
                  <c:v>-6.7730000009760261E-3</c:v>
                </c:pt>
                <c:pt idx="56">
                  <c:v>-1.8830000008165371E-3</c:v>
                </c:pt>
                <c:pt idx="57">
                  <c:v>-7.3840000186464749E-4</c:v>
                </c:pt>
                <c:pt idx="58">
                  <c:v>1.8949999976030085E-3</c:v>
                </c:pt>
                <c:pt idx="59">
                  <c:v>1.9397999967623036E-3</c:v>
                </c:pt>
                <c:pt idx="60">
                  <c:v>-6.7933999998786021E-3</c:v>
                </c:pt>
                <c:pt idx="61">
                  <c:v>1.8623999967530835E-3</c:v>
                </c:pt>
                <c:pt idx="62">
                  <c:v>2.1637999998347368E-3</c:v>
                </c:pt>
                <c:pt idx="63">
                  <c:v>5.7215999986510724E-3</c:v>
                </c:pt>
                <c:pt idx="64">
                  <c:v>-1.718399998935638E-3</c:v>
                </c:pt>
                <c:pt idx="65">
                  <c:v>1.3609999987238552E-3</c:v>
                </c:pt>
                <c:pt idx="66">
                  <c:v>-1.0760000441223383E-4</c:v>
                </c:pt>
                <c:pt idx="67">
                  <c:v>-5.4010000021662563E-3</c:v>
                </c:pt>
                <c:pt idx="68">
                  <c:v>9.5940000028349459E-4</c:v>
                </c:pt>
                <c:pt idx="69">
                  <c:v>-3.590000000258442E-3</c:v>
                </c:pt>
                <c:pt idx="70">
                  <c:v>-3.0898000040906481E-3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9-4F16-BCD0-D5307A0C7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9">
                    <c:v>0</c:v>
                  </c:pt>
                  <c:pt idx="125">
                    <c:v>0.01</c:v>
                  </c:pt>
                  <c:pt idx="127">
                    <c:v>6.0000000000000001E-3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6">
                    <c:v>7.0000000000000001E-3</c:v>
                  </c:pt>
                  <c:pt idx="137">
                    <c:v>2.9999999999999997E-4</c:v>
                  </c:pt>
                  <c:pt idx="140">
                    <c:v>4.0000000000000001E-3</c:v>
                  </c:pt>
                  <c:pt idx="141">
                    <c:v>5.0000000000000001E-3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5.0000000000000001E-4</c:v>
                  </c:pt>
                  <c:pt idx="146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9">
                    <c:v>0</c:v>
                  </c:pt>
                  <c:pt idx="125">
                    <c:v>0.01</c:v>
                  </c:pt>
                  <c:pt idx="127">
                    <c:v>6.0000000000000001E-3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6">
                    <c:v>7.0000000000000001E-3</c:v>
                  </c:pt>
                  <c:pt idx="137">
                    <c:v>2.9999999999999997E-4</c:v>
                  </c:pt>
                  <c:pt idx="140">
                    <c:v>4.0000000000000001E-3</c:v>
                  </c:pt>
                  <c:pt idx="141">
                    <c:v>5.0000000000000001E-3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5.0000000000000001E-4</c:v>
                  </c:pt>
                  <c:pt idx="14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1">
                  <c:v>-5.5990000037127174E-3</c:v>
                </c:pt>
                <c:pt idx="72">
                  <c:v>2.9833999942638911E-3</c:v>
                </c:pt>
                <c:pt idx="73">
                  <c:v>-6.5116000041598454E-3</c:v>
                </c:pt>
                <c:pt idx="74">
                  <c:v>-1.1020799996913411E-2</c:v>
                </c:pt>
                <c:pt idx="75">
                  <c:v>5.3721999938716181E-3</c:v>
                </c:pt>
                <c:pt idx="76">
                  <c:v>-5.1817999992636032E-3</c:v>
                </c:pt>
                <c:pt idx="77">
                  <c:v>-4.9924000049941242E-3</c:v>
                </c:pt>
                <c:pt idx="78">
                  <c:v>-2.8090200001315679E-2</c:v>
                </c:pt>
                <c:pt idx="79">
                  <c:v>-4.0902000037021935E-3</c:v>
                </c:pt>
                <c:pt idx="80">
                  <c:v>-2.3279999732039869E-4</c:v>
                </c:pt>
                <c:pt idx="81">
                  <c:v>4.7672000000602566E-3</c:v>
                </c:pt>
                <c:pt idx="82">
                  <c:v>-6.5993999960483052E-3</c:v>
                </c:pt>
                <c:pt idx="83">
                  <c:v>-5.8214000018779188E-3</c:v>
                </c:pt>
                <c:pt idx="84">
                  <c:v>-3.8214000014704652E-3</c:v>
                </c:pt>
                <c:pt idx="85">
                  <c:v>-1.8214000010630116E-3</c:v>
                </c:pt>
                <c:pt idx="86">
                  <c:v>-8.2139999722130597E-4</c:v>
                </c:pt>
                <c:pt idx="87">
                  <c:v>-2.065799999400042E-3</c:v>
                </c:pt>
                <c:pt idx="88">
                  <c:v>-3.7765999950352125E-3</c:v>
                </c:pt>
                <c:pt idx="89">
                  <c:v>2.2233999989111908E-3</c:v>
                </c:pt>
                <c:pt idx="90">
                  <c:v>-4.3306000006850809E-3</c:v>
                </c:pt>
                <c:pt idx="91">
                  <c:v>2.3475999987567775E-3</c:v>
                </c:pt>
                <c:pt idx="92">
                  <c:v>-1.8744000044534914E-3</c:v>
                </c:pt>
                <c:pt idx="93">
                  <c:v>-1.6504000013810582E-3</c:v>
                </c:pt>
                <c:pt idx="94">
                  <c:v>-2.6056000060634688E-3</c:v>
                </c:pt>
                <c:pt idx="95">
                  <c:v>8.4039999637752771E-4</c:v>
                </c:pt>
                <c:pt idx="96">
                  <c:v>-5.8927999998559244E-3</c:v>
                </c:pt>
                <c:pt idx="97">
                  <c:v>-3.7034000051789917E-3</c:v>
                </c:pt>
                <c:pt idx="98">
                  <c:v>-7.0340000092983246E-4</c:v>
                </c:pt>
                <c:pt idx="99">
                  <c:v>1.9880000036209822E-4</c:v>
                </c:pt>
                <c:pt idx="100">
                  <c:v>3.422800000407733E-3</c:v>
                </c:pt>
                <c:pt idx="101">
                  <c:v>-2.3101999977370724E-3</c:v>
                </c:pt>
                <c:pt idx="102">
                  <c:v>1.1010000016540289E-3</c:v>
                </c:pt>
                <c:pt idx="103">
                  <c:v>-1.487599998654332E-3</c:v>
                </c:pt>
                <c:pt idx="104">
                  <c:v>5.5592000062461011E-3</c:v>
                </c:pt>
                <c:pt idx="105">
                  <c:v>2.7005199997802265E-2</c:v>
                </c:pt>
                <c:pt idx="106">
                  <c:v>6.1741999961668625E-3</c:v>
                </c:pt>
                <c:pt idx="107">
                  <c:v>3.6359999648993835E-4</c:v>
                </c:pt>
                <c:pt idx="108">
                  <c:v>2.1761999960290268E-3</c:v>
                </c:pt>
                <c:pt idx="109">
                  <c:v>1.8095999985234812E-3</c:v>
                </c:pt>
                <c:pt idx="110">
                  <c:v>-2.09236000009696E-2</c:v>
                </c:pt>
                <c:pt idx="111">
                  <c:v>-5.88900000002468E-3</c:v>
                </c:pt>
                <c:pt idx="112">
                  <c:v>-5.5499999871244654E-4</c:v>
                </c:pt>
                <c:pt idx="113">
                  <c:v>1.3452000057441182E-3</c:v>
                </c:pt>
                <c:pt idx="114">
                  <c:v>5.7566000032238662E-3</c:v>
                </c:pt>
                <c:pt idx="115">
                  <c:v>-9.864600004220847E-3</c:v>
                </c:pt>
                <c:pt idx="116">
                  <c:v>-8.8504000086686574E-3</c:v>
                </c:pt>
                <c:pt idx="117">
                  <c:v>-4.8504000078537501E-3</c:v>
                </c:pt>
                <c:pt idx="118">
                  <c:v>1.505380000162404E-2</c:v>
                </c:pt>
                <c:pt idx="119">
                  <c:v>1.6053799998189788E-2</c:v>
                </c:pt>
                <c:pt idx="120">
                  <c:v>-4.2679999969550408E-3</c:v>
                </c:pt>
                <c:pt idx="121">
                  <c:v>-1.1078600000473671E-2</c:v>
                </c:pt>
                <c:pt idx="122">
                  <c:v>-9.6000000048661605E-3</c:v>
                </c:pt>
                <c:pt idx="123">
                  <c:v>-4.9991999985650182E-3</c:v>
                </c:pt>
                <c:pt idx="124">
                  <c:v>-8.5877999954391271E-3</c:v>
                </c:pt>
                <c:pt idx="125">
                  <c:v>-5.4167999987839721E-3</c:v>
                </c:pt>
                <c:pt idx="126">
                  <c:v>-1.2068600000930019E-2</c:v>
                </c:pt>
                <c:pt idx="127">
                  <c:v>-1.002380000136327E-2</c:v>
                </c:pt>
                <c:pt idx="128">
                  <c:v>-1.4754999996512197E-2</c:v>
                </c:pt>
                <c:pt idx="129">
                  <c:v>-3.4359999699518085E-4</c:v>
                </c:pt>
                <c:pt idx="130">
                  <c:v>-5.0422000058460981E-3</c:v>
                </c:pt>
                <c:pt idx="131">
                  <c:v>-6.4414000007673167E-3</c:v>
                </c:pt>
                <c:pt idx="132">
                  <c:v>-1.2030000005324837E-2</c:v>
                </c:pt>
                <c:pt idx="133">
                  <c:v>-1.9954000090365298E-3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9-4F16-BCD0-D5307A0C7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37">
                  <c:v>-5.4796000040369108E-3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9-4F16-BCD0-D5307A0C7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4">
                  <c:v>-1.0050600008980837E-2</c:v>
                </c:pt>
                <c:pt idx="135">
                  <c:v>3.4939999022753909E-4</c:v>
                </c:pt>
                <c:pt idx="136">
                  <c:v>-6.6818000050261617E-3</c:v>
                </c:pt>
                <c:pt idx="138">
                  <c:v>-1.3335999974515289E-3</c:v>
                </c:pt>
                <c:pt idx="139">
                  <c:v>-5.0730000075418502E-3</c:v>
                </c:pt>
                <c:pt idx="140">
                  <c:v>-6.5354000034858473E-3</c:v>
                </c:pt>
                <c:pt idx="141">
                  <c:v>-1.707919999898877E-2</c:v>
                </c:pt>
                <c:pt idx="142">
                  <c:v>-8.0798000053619035E-3</c:v>
                </c:pt>
                <c:pt idx="143">
                  <c:v>-1.0597799999231938E-2</c:v>
                </c:pt>
                <c:pt idx="144">
                  <c:v>-1.0457800002768636E-2</c:v>
                </c:pt>
                <c:pt idx="145">
                  <c:v>-1.092899999639485E-2</c:v>
                </c:pt>
                <c:pt idx="146">
                  <c:v>-1.0373000004619826E-2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9-4F16-BCD0-D5307A0C7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9-4F16-BCD0-D5307A0C7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9-4F16-BCD0-D5307A0C7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9-4F16-BCD0-D5307A0C7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3.7731154857478201E-3</c:v>
                </c:pt>
                <c:pt idx="1">
                  <c:v>3.7493595351678856E-3</c:v>
                </c:pt>
                <c:pt idx="2">
                  <c:v>3.5054041965200955E-3</c:v>
                </c:pt>
                <c:pt idx="3">
                  <c:v>3.4962672924508898E-3</c:v>
                </c:pt>
                <c:pt idx="4">
                  <c:v>3.3244934959498246E-3</c:v>
                </c:pt>
                <c:pt idx="5">
                  <c:v>3.2852048084522408E-3</c:v>
                </c:pt>
                <c:pt idx="6">
                  <c:v>3.1974905293878668E-3</c:v>
                </c:pt>
                <c:pt idx="7">
                  <c:v>3.1317048200895864E-3</c:v>
                </c:pt>
                <c:pt idx="8">
                  <c:v>3.1253089872411424E-3</c:v>
                </c:pt>
                <c:pt idx="9">
                  <c:v>3.0412494698044508E-3</c:v>
                </c:pt>
                <c:pt idx="10">
                  <c:v>2.9535351907400771E-3</c:v>
                </c:pt>
                <c:pt idx="11">
                  <c:v>2.8539429363857362E-3</c:v>
                </c:pt>
                <c:pt idx="12">
                  <c:v>2.6995292576161615E-3</c:v>
                </c:pt>
                <c:pt idx="13">
                  <c:v>2.5971959320410585E-3</c:v>
                </c:pt>
                <c:pt idx="14">
                  <c:v>2.3276572619994932E-3</c:v>
                </c:pt>
                <c:pt idx="15">
                  <c:v>2.3194340483372084E-3</c:v>
                </c:pt>
                <c:pt idx="16">
                  <c:v>2.2344608404935963E-3</c:v>
                </c:pt>
                <c:pt idx="17">
                  <c:v>2.1467465614292223E-3</c:v>
                </c:pt>
                <c:pt idx="18">
                  <c:v>2.1440054902084607E-3</c:v>
                </c:pt>
                <c:pt idx="19">
                  <c:v>2.1412644189876991E-3</c:v>
                </c:pt>
                <c:pt idx="20">
                  <c:v>2.0992346602693533E-3</c:v>
                </c:pt>
                <c:pt idx="21">
                  <c:v>2.0389310934125961E-3</c:v>
                </c:pt>
                <c:pt idx="22">
                  <c:v>2.0361900221918345E-3</c:v>
                </c:pt>
                <c:pt idx="23">
                  <c:v>1.9302019349890496E-3</c:v>
                </c:pt>
                <c:pt idx="24">
                  <c:v>1.7968031355786477E-3</c:v>
                </c:pt>
                <c:pt idx="25">
                  <c:v>1.7931483739509655E-3</c:v>
                </c:pt>
                <c:pt idx="26">
                  <c:v>1.7904073027302039E-3</c:v>
                </c:pt>
                <c:pt idx="27">
                  <c:v>1.769392423371031E-3</c:v>
                </c:pt>
                <c:pt idx="28">
                  <c:v>1.7556870672672225E-3</c:v>
                </c:pt>
                <c:pt idx="29">
                  <c:v>1.6734549306443721E-3</c:v>
                </c:pt>
                <c:pt idx="30">
                  <c:v>1.6734549306443721E-3</c:v>
                </c:pt>
                <c:pt idx="31">
                  <c:v>1.6067555309391712E-3</c:v>
                </c:pt>
                <c:pt idx="32">
                  <c:v>1.5190412518747973E-3</c:v>
                </c:pt>
                <c:pt idx="33">
                  <c:v>1.3353894800837648E-3</c:v>
                </c:pt>
                <c:pt idx="34">
                  <c:v>1.3317347184560826E-3</c:v>
                </c:pt>
                <c:pt idx="35">
                  <c:v>1.3262525760145592E-3</c:v>
                </c:pt>
                <c:pt idx="36">
                  <c:v>1.3024966254346247E-3</c:v>
                </c:pt>
                <c:pt idx="37">
                  <c:v>1.2970144829931012E-3</c:v>
                </c:pt>
                <c:pt idx="38">
                  <c:v>1.2330561545086621E-3</c:v>
                </c:pt>
                <c:pt idx="39">
                  <c:v>1.2239192504394565E-3</c:v>
                </c:pt>
                <c:pt idx="40">
                  <c:v>1.2120412751494892E-3</c:v>
                </c:pt>
                <c:pt idx="41">
                  <c:v>1.2065591327079658E-3</c:v>
                </c:pt>
                <c:pt idx="42">
                  <c:v>1.1480829466650499E-3</c:v>
                </c:pt>
                <c:pt idx="43">
                  <c:v>1.1270680673058772E-3</c:v>
                </c:pt>
                <c:pt idx="44">
                  <c:v>1.1215859248643535E-3</c:v>
                </c:pt>
                <c:pt idx="45">
                  <c:v>1.0923478318428958E-3</c:v>
                </c:pt>
                <c:pt idx="46">
                  <c:v>1.0101156952200454E-3</c:v>
                </c:pt>
                <c:pt idx="47">
                  <c:v>9.4570052153214576E-4</c:v>
                </c:pt>
                <c:pt idx="48">
                  <c:v>8.739758245888818E-4</c:v>
                </c:pt>
                <c:pt idx="49">
                  <c:v>8.4382404116050335E-4</c:v>
                </c:pt>
                <c:pt idx="50">
                  <c:v>7.8900261674526967E-4</c:v>
                </c:pt>
                <c:pt idx="51">
                  <c:v>7.6250559494457344E-4</c:v>
                </c:pt>
                <c:pt idx="52">
                  <c:v>5.9073179844350808E-4</c:v>
                </c:pt>
                <c:pt idx="53">
                  <c:v>5.7519906152585861E-4</c:v>
                </c:pt>
                <c:pt idx="54">
                  <c:v>5.6606215745665296E-4</c:v>
                </c:pt>
                <c:pt idx="55">
                  <c:v>5.6332108623589135E-4</c:v>
                </c:pt>
                <c:pt idx="56">
                  <c:v>5.1763656588986332E-4</c:v>
                </c:pt>
                <c:pt idx="57">
                  <c:v>5.1124073304141928E-4</c:v>
                </c:pt>
                <c:pt idx="58">
                  <c:v>5.0849966182065767E-4</c:v>
                </c:pt>
                <c:pt idx="59">
                  <c:v>4.938806153099288E-4</c:v>
                </c:pt>
                <c:pt idx="60">
                  <c:v>4.8839847286840537E-4</c:v>
                </c:pt>
                <c:pt idx="61">
                  <c:v>4.7834787839227911E-4</c:v>
                </c:pt>
                <c:pt idx="62">
                  <c:v>4.2078538275628382E-4</c:v>
                </c:pt>
                <c:pt idx="63">
                  <c:v>-1.2834255180297293E-4</c:v>
                </c:pt>
                <c:pt idx="64">
                  <c:v>-3.1108063318708505E-4</c:v>
                </c:pt>
                <c:pt idx="65">
                  <c:v>-3.7778003289228577E-4</c:v>
                </c:pt>
                <c:pt idx="66">
                  <c:v>-7.5513417095047727E-4</c:v>
                </c:pt>
                <c:pt idx="67">
                  <c:v>-1.0265002218058838E-3</c:v>
                </c:pt>
                <c:pt idx="68">
                  <c:v>-1.225684730514566E-3</c:v>
                </c:pt>
                <c:pt idx="69">
                  <c:v>-1.9356221766918412E-3</c:v>
                </c:pt>
                <c:pt idx="70">
                  <c:v>-1.9438453903541264E-3</c:v>
                </c:pt>
                <c:pt idx="71">
                  <c:v>-2.0224227653492946E-3</c:v>
                </c:pt>
                <c:pt idx="72">
                  <c:v>-2.2124703699887708E-3</c:v>
                </c:pt>
                <c:pt idx="73">
                  <c:v>-2.4180507115458974E-3</c:v>
                </c:pt>
                <c:pt idx="74">
                  <c:v>-2.4966280865410658E-3</c:v>
                </c:pt>
                <c:pt idx="75">
                  <c:v>-2.6656608118213691E-3</c:v>
                </c:pt>
                <c:pt idx="76">
                  <c:v>-2.7296191403058086E-3</c:v>
                </c:pt>
                <c:pt idx="77">
                  <c:v>-2.7506340196649815E-3</c:v>
                </c:pt>
                <c:pt idx="78">
                  <c:v>-2.8410893699501172E-3</c:v>
                </c:pt>
                <c:pt idx="79">
                  <c:v>-2.8410893699501172E-3</c:v>
                </c:pt>
                <c:pt idx="80">
                  <c:v>-2.9169256737245231E-3</c:v>
                </c:pt>
                <c:pt idx="81">
                  <c:v>-2.9169256737245231E-3</c:v>
                </c:pt>
                <c:pt idx="82">
                  <c:v>-2.9196667449452847E-3</c:v>
                </c:pt>
                <c:pt idx="83">
                  <c:v>-2.9288036490144904E-3</c:v>
                </c:pt>
                <c:pt idx="84">
                  <c:v>-2.9288036490144904E-3</c:v>
                </c:pt>
                <c:pt idx="85">
                  <c:v>-2.9288036490144904E-3</c:v>
                </c:pt>
                <c:pt idx="86">
                  <c:v>-2.9288036490144904E-3</c:v>
                </c:pt>
                <c:pt idx="87">
                  <c:v>-2.930631029828332E-3</c:v>
                </c:pt>
                <c:pt idx="88">
                  <c:v>-2.9434226955252192E-3</c:v>
                </c:pt>
                <c:pt idx="89">
                  <c:v>-2.9434226955252192E-3</c:v>
                </c:pt>
                <c:pt idx="90">
                  <c:v>-3.0073810240096588E-3</c:v>
                </c:pt>
                <c:pt idx="91">
                  <c:v>-3.0247411417411493E-3</c:v>
                </c:pt>
                <c:pt idx="92">
                  <c:v>-3.0338780458103549E-3</c:v>
                </c:pt>
                <c:pt idx="93">
                  <c:v>-3.1069732783640001E-3</c:v>
                </c:pt>
                <c:pt idx="94">
                  <c:v>-3.121592324874729E-3</c:v>
                </c:pt>
                <c:pt idx="95">
                  <c:v>-3.1855506533591676E-3</c:v>
                </c:pt>
                <c:pt idx="96">
                  <c:v>-3.1910327958006917E-3</c:v>
                </c:pt>
                <c:pt idx="97">
                  <c:v>-3.2120476751598646E-3</c:v>
                </c:pt>
                <c:pt idx="98">
                  <c:v>-3.2120476751598646E-3</c:v>
                </c:pt>
                <c:pt idx="99">
                  <c:v>-3.3025030254449994E-3</c:v>
                </c:pt>
                <c:pt idx="100">
                  <c:v>-3.3755982579986446E-3</c:v>
                </c:pt>
                <c:pt idx="101">
                  <c:v>-3.3893036141024527E-3</c:v>
                </c:pt>
                <c:pt idx="102">
                  <c:v>-3.3929583757301351E-3</c:v>
                </c:pt>
                <c:pt idx="103">
                  <c:v>-3.4048363510201024E-3</c:v>
                </c:pt>
                <c:pt idx="104">
                  <c:v>-3.5016875341536821E-3</c:v>
                </c:pt>
                <c:pt idx="105">
                  <c:v>-3.5656458626381208E-3</c:v>
                </c:pt>
                <c:pt idx="106">
                  <c:v>-3.6615833553647796E-3</c:v>
                </c:pt>
                <c:pt idx="107">
                  <c:v>-3.6825982347239525E-3</c:v>
                </c:pt>
                <c:pt idx="108">
                  <c:v>-3.7438154919876305E-3</c:v>
                </c:pt>
                <c:pt idx="109">
                  <c:v>-3.7465565632083921E-3</c:v>
                </c:pt>
                <c:pt idx="110">
                  <c:v>-3.7520387056499153E-3</c:v>
                </c:pt>
                <c:pt idx="111">
                  <c:v>-3.8041190588443876E-3</c:v>
                </c:pt>
                <c:pt idx="112">
                  <c:v>-3.8315297710520045E-3</c:v>
                </c:pt>
                <c:pt idx="113">
                  <c:v>-3.8397529847142894E-3</c:v>
                </c:pt>
                <c:pt idx="114">
                  <c:v>-3.8516309600042566E-3</c:v>
                </c:pt>
                <c:pt idx="115">
                  <c:v>-3.8936607187226024E-3</c:v>
                </c:pt>
                <c:pt idx="116">
                  <c:v>-4.0206636852845598E-3</c:v>
                </c:pt>
                <c:pt idx="117">
                  <c:v>-4.0206636852845598E-3</c:v>
                </c:pt>
                <c:pt idx="118">
                  <c:v>-4.1933511721925464E-3</c:v>
                </c:pt>
                <c:pt idx="119">
                  <c:v>-4.1933511721925464E-3</c:v>
                </c:pt>
                <c:pt idx="120">
                  <c:v>-4.2107112899240368E-3</c:v>
                </c:pt>
                <c:pt idx="121">
                  <c:v>-4.2317261692832097E-3</c:v>
                </c:pt>
                <c:pt idx="122">
                  <c:v>-4.2655327143392707E-3</c:v>
                </c:pt>
                <c:pt idx="123">
                  <c:v>-4.2984255689884109E-3</c:v>
                </c:pt>
                <c:pt idx="124">
                  <c:v>-4.3103035442783781E-3</c:v>
                </c:pt>
                <c:pt idx="125">
                  <c:v>-4.488473173627887E-3</c:v>
                </c:pt>
                <c:pt idx="126">
                  <c:v>-4.6428868523974614E-3</c:v>
                </c:pt>
                <c:pt idx="127">
                  <c:v>-4.6575058989081911E-3</c:v>
                </c:pt>
                <c:pt idx="128">
                  <c:v>-4.7452201779725643E-3</c:v>
                </c:pt>
                <c:pt idx="129">
                  <c:v>-4.7570981532625315E-3</c:v>
                </c:pt>
                <c:pt idx="130">
                  <c:v>-4.814660648898527E-3</c:v>
                </c:pt>
                <c:pt idx="131">
                  <c:v>-4.8475535035476672E-3</c:v>
                </c:pt>
                <c:pt idx="132">
                  <c:v>-4.8594314788376345E-3</c:v>
                </c:pt>
                <c:pt idx="133">
                  <c:v>-4.9115118320321068E-3</c:v>
                </c:pt>
                <c:pt idx="134">
                  <c:v>-4.9261308785428356E-3</c:v>
                </c:pt>
                <c:pt idx="135">
                  <c:v>-4.9261308785428356E-3</c:v>
                </c:pt>
                <c:pt idx="136">
                  <c:v>-5.0138451576072097E-3</c:v>
                </c:pt>
                <c:pt idx="137">
                  <c:v>-5.1043005078923445E-3</c:v>
                </c:pt>
                <c:pt idx="138">
                  <c:v>-5.168258836376784E-3</c:v>
                </c:pt>
                <c:pt idx="139">
                  <c:v>-5.3756665587477515E-3</c:v>
                </c:pt>
                <c:pt idx="140">
                  <c:v>-5.5510951168764987E-3</c:v>
                </c:pt>
                <c:pt idx="141">
                  <c:v>-5.5775921386771949E-3</c:v>
                </c:pt>
                <c:pt idx="142">
                  <c:v>-6.0097677011506203E-3</c:v>
                </c:pt>
                <c:pt idx="143">
                  <c:v>-6.6402140819258066E-3</c:v>
                </c:pt>
                <c:pt idx="144">
                  <c:v>-6.6402140819258066E-3</c:v>
                </c:pt>
                <c:pt idx="145">
                  <c:v>-6.7279283609901798E-3</c:v>
                </c:pt>
                <c:pt idx="146">
                  <c:v>-7.2030473725888718E-3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9-4F16-BCD0-D5307A0C74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-0.90166160000080708</c:v>
                </c:pt>
                <c:pt idx="47">
                  <c:v>0.21786769999744138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89-4F16-BCD0-D5307A0C7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43944"/>
        <c:axId val="1"/>
      </c:scatterChart>
      <c:valAx>
        <c:axId val="61534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048849736694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34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8253000941932"/>
          <c:y val="0.92000129214617399"/>
          <c:w val="0.614304763628684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Oph - O-C Diagr.</a:t>
            </a:r>
          </a:p>
        </c:rich>
      </c:tx>
      <c:layout>
        <c:manualLayout>
          <c:xMode val="edge"/>
          <c:yMode val="edge"/>
          <c:x val="0.4005104719052975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9394586925639"/>
          <c:y val="0.14723926380368099"/>
          <c:w val="0.8507658359859768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3.3515599998281687E-2</c:v>
                </c:pt>
                <c:pt idx="2">
                  <c:v>-2.2890000000188593E-3</c:v>
                </c:pt>
                <c:pt idx="3">
                  <c:v>-2.5109999987762421E-3</c:v>
                </c:pt>
                <c:pt idx="4">
                  <c:v>-4.8460000107297674E-4</c:v>
                </c:pt>
                <c:pt idx="5">
                  <c:v>2.5260800000978634E-2</c:v>
                </c:pt>
                <c:pt idx="6">
                  <c:v>-9.4704000002820976E-3</c:v>
                </c:pt>
                <c:pt idx="7">
                  <c:v>2.731200002017431E-3</c:v>
                </c:pt>
                <c:pt idx="8">
                  <c:v>1.8757999969238881E-3</c:v>
                </c:pt>
                <c:pt idx="9">
                  <c:v>1.6333999956259504E-3</c:v>
                </c:pt>
                <c:pt idx="10">
                  <c:v>1.9021999978576787E-3</c:v>
                </c:pt>
                <c:pt idx="11">
                  <c:v>5.8239999998477288E-4</c:v>
                </c:pt>
                <c:pt idx="12">
                  <c:v>3.9305999998759944E-3</c:v>
                </c:pt>
                <c:pt idx="13">
                  <c:v>2.2442000008595642E-3</c:v>
                </c:pt>
                <c:pt idx="14">
                  <c:v>9.1952000002493151E-3</c:v>
                </c:pt>
                <c:pt idx="15">
                  <c:v>9.5399998826906085E-5</c:v>
                </c:pt>
                <c:pt idx="16">
                  <c:v>2.7307999953336548E-3</c:v>
                </c:pt>
                <c:pt idx="17">
                  <c:v>-7.0004000008339062E-3</c:v>
                </c:pt>
                <c:pt idx="18">
                  <c:v>-2.3670000009587966E-3</c:v>
                </c:pt>
                <c:pt idx="19">
                  <c:v>-3.7336000023060478E-3</c:v>
                </c:pt>
                <c:pt idx="20">
                  <c:v>1.6452000018034596E-3</c:v>
                </c:pt>
                <c:pt idx="21">
                  <c:v>-7.4200000017299317E-3</c:v>
                </c:pt>
                <c:pt idx="22">
                  <c:v>7.2133999965444673E-3</c:v>
                </c:pt>
                <c:pt idx="23">
                  <c:v>-1.1961799998971401E-2</c:v>
                </c:pt>
                <c:pt idx="24">
                  <c:v>1.1969999977736734E-3</c:v>
                </c:pt>
                <c:pt idx="25">
                  <c:v>7.0819999746163376E-4</c:v>
                </c:pt>
                <c:pt idx="26">
                  <c:v>7.341599997744197E-3</c:v>
                </c:pt>
                <c:pt idx="27">
                  <c:v>1.4530999997077743E-2</c:v>
                </c:pt>
                <c:pt idx="28">
                  <c:v>-1.3020000005781185E-3</c:v>
                </c:pt>
                <c:pt idx="29">
                  <c:v>0</c:v>
                </c:pt>
                <c:pt idx="30">
                  <c:v>2.6999999972758815E-3</c:v>
                </c:pt>
                <c:pt idx="31">
                  <c:v>-5.2206000000296626E-3</c:v>
                </c:pt>
                <c:pt idx="32">
                  <c:v>4.0481999967596494E-3</c:v>
                </c:pt>
                <c:pt idx="33">
                  <c:v>1.485999997385079E-3</c:v>
                </c:pt>
                <c:pt idx="34">
                  <c:v>1.0997199999110308E-2</c:v>
                </c:pt>
                <c:pt idx="35">
                  <c:v>3.263999995397171E-3</c:v>
                </c:pt>
                <c:pt idx="36">
                  <c:v>8.679999882588163E-5</c:v>
                </c:pt>
                <c:pt idx="37">
                  <c:v>4.3535999975574668E-3</c:v>
                </c:pt>
                <c:pt idx="38">
                  <c:v>1.7995999987761024E-3</c:v>
                </c:pt>
                <c:pt idx="39">
                  <c:v>-6.4224000016110949E-3</c:v>
                </c:pt>
                <c:pt idx="40">
                  <c:v>-5.0110000011045486E-3</c:v>
                </c:pt>
                <c:pt idx="41">
                  <c:v>2.2557999982382171E-3</c:v>
                </c:pt>
                <c:pt idx="42">
                  <c:v>-5.5649999994784594E-3</c:v>
                </c:pt>
                <c:pt idx="43">
                  <c:v>1.1624400001892354E-2</c:v>
                </c:pt>
                <c:pt idx="44">
                  <c:v>-5.1088000000163447E-3</c:v>
                </c:pt>
                <c:pt idx="45">
                  <c:v>3.9808000001357868E-3</c:v>
                </c:pt>
                <c:pt idx="46">
                  <c:v>7.9827999979897868E-3</c:v>
                </c:pt>
                <c:pt idx="47">
                  <c:v>0.21786769999744138</c:v>
                </c:pt>
                <c:pt idx="48">
                  <c:v>1.7749999969964847E-3</c:v>
                </c:pt>
                <c:pt idx="49">
                  <c:v>-6.257600001845276E-3</c:v>
                </c:pt>
                <c:pt idx="50">
                  <c:v>-5.5896000012580771E-3</c:v>
                </c:pt>
                <c:pt idx="51">
                  <c:v>-3.1334000013885088E-3</c:v>
                </c:pt>
                <c:pt idx="52">
                  <c:v>8.9300000036018901E-4</c:v>
                </c:pt>
                <c:pt idx="53">
                  <c:v>-2.1844000038981903E-3</c:v>
                </c:pt>
                <c:pt idx="54">
                  <c:v>5.9359999795560725E-4</c:v>
                </c:pt>
                <c:pt idx="55">
                  <c:v>-6.7730000009760261E-3</c:v>
                </c:pt>
                <c:pt idx="56">
                  <c:v>-1.8830000008165371E-3</c:v>
                </c:pt>
                <c:pt idx="57">
                  <c:v>-7.3840000186464749E-4</c:v>
                </c:pt>
                <c:pt idx="58">
                  <c:v>1.8949999976030085E-3</c:v>
                </c:pt>
                <c:pt idx="59">
                  <c:v>1.9397999967623036E-3</c:v>
                </c:pt>
                <c:pt idx="60">
                  <c:v>-6.7933999998786021E-3</c:v>
                </c:pt>
                <c:pt idx="61">
                  <c:v>1.8623999967530835E-3</c:v>
                </c:pt>
                <c:pt idx="62">
                  <c:v>2.1637999998347368E-3</c:v>
                </c:pt>
                <c:pt idx="63">
                  <c:v>5.7215999986510724E-3</c:v>
                </c:pt>
                <c:pt idx="64">
                  <c:v>-1.718399998935638E-3</c:v>
                </c:pt>
                <c:pt idx="65">
                  <c:v>1.3609999987238552E-3</c:v>
                </c:pt>
                <c:pt idx="66">
                  <c:v>-1.0760000441223383E-4</c:v>
                </c:pt>
                <c:pt idx="67">
                  <c:v>-5.4010000021662563E-3</c:v>
                </c:pt>
                <c:pt idx="68">
                  <c:v>9.5940000028349459E-4</c:v>
                </c:pt>
                <c:pt idx="69">
                  <c:v>-3.590000000258442E-3</c:v>
                </c:pt>
                <c:pt idx="70">
                  <c:v>-3.0898000040906481E-3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2-4755-8908-C6D7CDD993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9">
                    <c:v>0</c:v>
                  </c:pt>
                  <c:pt idx="125">
                    <c:v>0.01</c:v>
                  </c:pt>
                  <c:pt idx="127">
                    <c:v>6.0000000000000001E-3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6">
                    <c:v>7.0000000000000001E-3</c:v>
                  </c:pt>
                  <c:pt idx="137">
                    <c:v>2.9999999999999997E-4</c:v>
                  </c:pt>
                  <c:pt idx="140">
                    <c:v>4.0000000000000001E-3</c:v>
                  </c:pt>
                  <c:pt idx="141">
                    <c:v>5.0000000000000001E-3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5.0000000000000001E-4</c:v>
                  </c:pt>
                  <c:pt idx="146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9">
                    <c:v>0</c:v>
                  </c:pt>
                  <c:pt idx="125">
                    <c:v>0.01</c:v>
                  </c:pt>
                  <c:pt idx="127">
                    <c:v>6.0000000000000001E-3</c:v>
                  </c:pt>
                  <c:pt idx="128">
                    <c:v>5.0000000000000001E-3</c:v>
                  </c:pt>
                  <c:pt idx="129">
                    <c:v>4.0000000000000001E-3</c:v>
                  </c:pt>
                  <c:pt idx="130">
                    <c:v>8.0000000000000002E-3</c:v>
                  </c:pt>
                  <c:pt idx="131">
                    <c:v>6.0000000000000001E-3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6">
                    <c:v>7.0000000000000001E-3</c:v>
                  </c:pt>
                  <c:pt idx="137">
                    <c:v>2.9999999999999997E-4</c:v>
                  </c:pt>
                  <c:pt idx="140">
                    <c:v>4.0000000000000001E-3</c:v>
                  </c:pt>
                  <c:pt idx="141">
                    <c:v>5.0000000000000001E-3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1E-4</c:v>
                  </c:pt>
                  <c:pt idx="145">
                    <c:v>5.0000000000000001E-4</c:v>
                  </c:pt>
                  <c:pt idx="14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1">
                  <c:v>-5.5990000037127174E-3</c:v>
                </c:pt>
                <c:pt idx="72">
                  <c:v>2.9833999942638911E-3</c:v>
                </c:pt>
                <c:pt idx="73">
                  <c:v>-6.5116000041598454E-3</c:v>
                </c:pt>
                <c:pt idx="74">
                  <c:v>-1.1020799996913411E-2</c:v>
                </c:pt>
                <c:pt idx="75">
                  <c:v>5.3721999938716181E-3</c:v>
                </c:pt>
                <c:pt idx="76">
                  <c:v>-5.1817999992636032E-3</c:v>
                </c:pt>
                <c:pt idx="77">
                  <c:v>-4.9924000049941242E-3</c:v>
                </c:pt>
                <c:pt idx="78">
                  <c:v>-2.8090200001315679E-2</c:v>
                </c:pt>
                <c:pt idx="79">
                  <c:v>-4.0902000037021935E-3</c:v>
                </c:pt>
                <c:pt idx="80">
                  <c:v>-2.3279999732039869E-4</c:v>
                </c:pt>
                <c:pt idx="81">
                  <c:v>4.7672000000602566E-3</c:v>
                </c:pt>
                <c:pt idx="82">
                  <c:v>-6.5993999960483052E-3</c:v>
                </c:pt>
                <c:pt idx="83">
                  <c:v>-5.8214000018779188E-3</c:v>
                </c:pt>
                <c:pt idx="84">
                  <c:v>-3.8214000014704652E-3</c:v>
                </c:pt>
                <c:pt idx="85">
                  <c:v>-1.8214000010630116E-3</c:v>
                </c:pt>
                <c:pt idx="86">
                  <c:v>-8.2139999722130597E-4</c:v>
                </c:pt>
                <c:pt idx="87">
                  <c:v>-2.065799999400042E-3</c:v>
                </c:pt>
                <c:pt idx="88">
                  <c:v>-3.7765999950352125E-3</c:v>
                </c:pt>
                <c:pt idx="89">
                  <c:v>2.2233999989111908E-3</c:v>
                </c:pt>
                <c:pt idx="90">
                  <c:v>-4.3306000006850809E-3</c:v>
                </c:pt>
                <c:pt idx="91">
                  <c:v>2.3475999987567775E-3</c:v>
                </c:pt>
                <c:pt idx="92">
                  <c:v>-1.8744000044534914E-3</c:v>
                </c:pt>
                <c:pt idx="93">
                  <c:v>-1.6504000013810582E-3</c:v>
                </c:pt>
                <c:pt idx="94">
                  <c:v>-2.6056000060634688E-3</c:v>
                </c:pt>
                <c:pt idx="95">
                  <c:v>8.4039999637752771E-4</c:v>
                </c:pt>
                <c:pt idx="96">
                  <c:v>-5.8927999998559244E-3</c:v>
                </c:pt>
                <c:pt idx="97">
                  <c:v>-3.7034000051789917E-3</c:v>
                </c:pt>
                <c:pt idx="98">
                  <c:v>-7.0340000092983246E-4</c:v>
                </c:pt>
                <c:pt idx="99">
                  <c:v>1.9880000036209822E-4</c:v>
                </c:pt>
                <c:pt idx="100">
                  <c:v>3.422800000407733E-3</c:v>
                </c:pt>
                <c:pt idx="101">
                  <c:v>-2.3101999977370724E-3</c:v>
                </c:pt>
                <c:pt idx="102">
                  <c:v>1.1010000016540289E-3</c:v>
                </c:pt>
                <c:pt idx="103">
                  <c:v>-1.487599998654332E-3</c:v>
                </c:pt>
                <c:pt idx="104">
                  <c:v>5.5592000062461011E-3</c:v>
                </c:pt>
                <c:pt idx="105">
                  <c:v>2.7005199997802265E-2</c:v>
                </c:pt>
                <c:pt idx="106">
                  <c:v>6.1741999961668625E-3</c:v>
                </c:pt>
                <c:pt idx="107">
                  <c:v>3.6359999648993835E-4</c:v>
                </c:pt>
                <c:pt idx="108">
                  <c:v>2.1761999960290268E-3</c:v>
                </c:pt>
                <c:pt idx="109">
                  <c:v>1.8095999985234812E-3</c:v>
                </c:pt>
                <c:pt idx="110">
                  <c:v>-2.09236000009696E-2</c:v>
                </c:pt>
                <c:pt idx="111">
                  <c:v>-5.88900000002468E-3</c:v>
                </c:pt>
                <c:pt idx="112">
                  <c:v>-5.5499999871244654E-4</c:v>
                </c:pt>
                <c:pt idx="113">
                  <c:v>1.3452000057441182E-3</c:v>
                </c:pt>
                <c:pt idx="114">
                  <c:v>5.7566000032238662E-3</c:v>
                </c:pt>
                <c:pt idx="115">
                  <c:v>-9.864600004220847E-3</c:v>
                </c:pt>
                <c:pt idx="116">
                  <c:v>-8.8504000086686574E-3</c:v>
                </c:pt>
                <c:pt idx="117">
                  <c:v>-4.8504000078537501E-3</c:v>
                </c:pt>
                <c:pt idx="118">
                  <c:v>1.505380000162404E-2</c:v>
                </c:pt>
                <c:pt idx="119">
                  <c:v>1.6053799998189788E-2</c:v>
                </c:pt>
                <c:pt idx="120">
                  <c:v>-4.2679999969550408E-3</c:v>
                </c:pt>
                <c:pt idx="121">
                  <c:v>-1.1078600000473671E-2</c:v>
                </c:pt>
                <c:pt idx="122">
                  <c:v>-9.6000000048661605E-3</c:v>
                </c:pt>
                <c:pt idx="123">
                  <c:v>-4.9991999985650182E-3</c:v>
                </c:pt>
                <c:pt idx="124">
                  <c:v>-8.5877999954391271E-3</c:v>
                </c:pt>
                <c:pt idx="125">
                  <c:v>-5.4167999987839721E-3</c:v>
                </c:pt>
                <c:pt idx="126">
                  <c:v>-1.2068600000930019E-2</c:v>
                </c:pt>
                <c:pt idx="127">
                  <c:v>-1.002380000136327E-2</c:v>
                </c:pt>
                <c:pt idx="128">
                  <c:v>-1.4754999996512197E-2</c:v>
                </c:pt>
                <c:pt idx="129">
                  <c:v>-3.4359999699518085E-4</c:v>
                </c:pt>
                <c:pt idx="130">
                  <c:v>-5.0422000058460981E-3</c:v>
                </c:pt>
                <c:pt idx="131">
                  <c:v>-6.4414000007673167E-3</c:v>
                </c:pt>
                <c:pt idx="132">
                  <c:v>-1.2030000005324837E-2</c:v>
                </c:pt>
                <c:pt idx="133">
                  <c:v>-1.9954000090365298E-3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755-8908-C6D7CDD993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37">
                  <c:v>-5.4796000040369108E-3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2-4755-8908-C6D7CDD993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34">
                  <c:v>-1.0050600008980837E-2</c:v>
                </c:pt>
                <c:pt idx="135">
                  <c:v>3.4939999022753909E-4</c:v>
                </c:pt>
                <c:pt idx="136">
                  <c:v>-6.6818000050261617E-3</c:v>
                </c:pt>
                <c:pt idx="138">
                  <c:v>-1.3335999974515289E-3</c:v>
                </c:pt>
                <c:pt idx="139">
                  <c:v>-5.0730000075418502E-3</c:v>
                </c:pt>
                <c:pt idx="140">
                  <c:v>-6.5354000034858473E-3</c:v>
                </c:pt>
                <c:pt idx="141">
                  <c:v>-1.707919999898877E-2</c:v>
                </c:pt>
                <c:pt idx="142">
                  <c:v>-8.0798000053619035E-3</c:v>
                </c:pt>
                <c:pt idx="143">
                  <c:v>-1.0597799999231938E-2</c:v>
                </c:pt>
                <c:pt idx="144">
                  <c:v>-1.0457800002768636E-2</c:v>
                </c:pt>
                <c:pt idx="145">
                  <c:v>-1.092899999639485E-2</c:v>
                </c:pt>
                <c:pt idx="146">
                  <c:v>-1.0373000004619826E-2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755-8908-C6D7CDD993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2-4755-8908-C6D7CDD993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755-8908-C6D7CDD993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2-4755-8908-C6D7CDD993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3.7731154857478201E-3</c:v>
                </c:pt>
                <c:pt idx="1">
                  <c:v>3.7493595351678856E-3</c:v>
                </c:pt>
                <c:pt idx="2">
                  <c:v>3.5054041965200955E-3</c:v>
                </c:pt>
                <c:pt idx="3">
                  <c:v>3.4962672924508898E-3</c:v>
                </c:pt>
                <c:pt idx="4">
                  <c:v>3.3244934959498246E-3</c:v>
                </c:pt>
                <c:pt idx="5">
                  <c:v>3.2852048084522408E-3</c:v>
                </c:pt>
                <c:pt idx="6">
                  <c:v>3.1974905293878668E-3</c:v>
                </c:pt>
                <c:pt idx="7">
                  <c:v>3.1317048200895864E-3</c:v>
                </c:pt>
                <c:pt idx="8">
                  <c:v>3.1253089872411424E-3</c:v>
                </c:pt>
                <c:pt idx="9">
                  <c:v>3.0412494698044508E-3</c:v>
                </c:pt>
                <c:pt idx="10">
                  <c:v>2.9535351907400771E-3</c:v>
                </c:pt>
                <c:pt idx="11">
                  <c:v>2.8539429363857362E-3</c:v>
                </c:pt>
                <c:pt idx="12">
                  <c:v>2.6995292576161615E-3</c:v>
                </c:pt>
                <c:pt idx="13">
                  <c:v>2.5971959320410585E-3</c:v>
                </c:pt>
                <c:pt idx="14">
                  <c:v>2.3276572619994932E-3</c:v>
                </c:pt>
                <c:pt idx="15">
                  <c:v>2.3194340483372084E-3</c:v>
                </c:pt>
                <c:pt idx="16">
                  <c:v>2.2344608404935963E-3</c:v>
                </c:pt>
                <c:pt idx="17">
                  <c:v>2.1467465614292223E-3</c:v>
                </c:pt>
                <c:pt idx="18">
                  <c:v>2.1440054902084607E-3</c:v>
                </c:pt>
                <c:pt idx="19">
                  <c:v>2.1412644189876991E-3</c:v>
                </c:pt>
                <c:pt idx="20">
                  <c:v>2.0992346602693533E-3</c:v>
                </c:pt>
                <c:pt idx="21">
                  <c:v>2.0389310934125961E-3</c:v>
                </c:pt>
                <c:pt idx="22">
                  <c:v>2.0361900221918345E-3</c:v>
                </c:pt>
                <c:pt idx="23">
                  <c:v>1.9302019349890496E-3</c:v>
                </c:pt>
                <c:pt idx="24">
                  <c:v>1.7968031355786477E-3</c:v>
                </c:pt>
                <c:pt idx="25">
                  <c:v>1.7931483739509655E-3</c:v>
                </c:pt>
                <c:pt idx="26">
                  <c:v>1.7904073027302039E-3</c:v>
                </c:pt>
                <c:pt idx="27">
                  <c:v>1.769392423371031E-3</c:v>
                </c:pt>
                <c:pt idx="28">
                  <c:v>1.7556870672672225E-3</c:v>
                </c:pt>
                <c:pt idx="29">
                  <c:v>1.6734549306443721E-3</c:v>
                </c:pt>
                <c:pt idx="30">
                  <c:v>1.6734549306443721E-3</c:v>
                </c:pt>
                <c:pt idx="31">
                  <c:v>1.6067555309391712E-3</c:v>
                </c:pt>
                <c:pt idx="32">
                  <c:v>1.5190412518747973E-3</c:v>
                </c:pt>
                <c:pt idx="33">
                  <c:v>1.3353894800837648E-3</c:v>
                </c:pt>
                <c:pt idx="34">
                  <c:v>1.3317347184560826E-3</c:v>
                </c:pt>
                <c:pt idx="35">
                  <c:v>1.3262525760145592E-3</c:v>
                </c:pt>
                <c:pt idx="36">
                  <c:v>1.3024966254346247E-3</c:v>
                </c:pt>
                <c:pt idx="37">
                  <c:v>1.2970144829931012E-3</c:v>
                </c:pt>
                <c:pt idx="38">
                  <c:v>1.2330561545086621E-3</c:v>
                </c:pt>
                <c:pt idx="39">
                  <c:v>1.2239192504394565E-3</c:v>
                </c:pt>
                <c:pt idx="40">
                  <c:v>1.2120412751494892E-3</c:v>
                </c:pt>
                <c:pt idx="41">
                  <c:v>1.2065591327079658E-3</c:v>
                </c:pt>
                <c:pt idx="42">
                  <c:v>1.1480829466650499E-3</c:v>
                </c:pt>
                <c:pt idx="43">
                  <c:v>1.1270680673058772E-3</c:v>
                </c:pt>
                <c:pt idx="44">
                  <c:v>1.1215859248643535E-3</c:v>
                </c:pt>
                <c:pt idx="45">
                  <c:v>1.0923478318428958E-3</c:v>
                </c:pt>
                <c:pt idx="46">
                  <c:v>1.0101156952200454E-3</c:v>
                </c:pt>
                <c:pt idx="47">
                  <c:v>9.4570052153214576E-4</c:v>
                </c:pt>
                <c:pt idx="48">
                  <c:v>8.739758245888818E-4</c:v>
                </c:pt>
                <c:pt idx="49">
                  <c:v>8.4382404116050335E-4</c:v>
                </c:pt>
                <c:pt idx="50">
                  <c:v>7.8900261674526967E-4</c:v>
                </c:pt>
                <c:pt idx="51">
                  <c:v>7.6250559494457344E-4</c:v>
                </c:pt>
                <c:pt idx="52">
                  <c:v>5.9073179844350808E-4</c:v>
                </c:pt>
                <c:pt idx="53">
                  <c:v>5.7519906152585861E-4</c:v>
                </c:pt>
                <c:pt idx="54">
                  <c:v>5.6606215745665296E-4</c:v>
                </c:pt>
                <c:pt idx="55">
                  <c:v>5.6332108623589135E-4</c:v>
                </c:pt>
                <c:pt idx="56">
                  <c:v>5.1763656588986332E-4</c:v>
                </c:pt>
                <c:pt idx="57">
                  <c:v>5.1124073304141928E-4</c:v>
                </c:pt>
                <c:pt idx="58">
                  <c:v>5.0849966182065767E-4</c:v>
                </c:pt>
                <c:pt idx="59">
                  <c:v>4.938806153099288E-4</c:v>
                </c:pt>
                <c:pt idx="60">
                  <c:v>4.8839847286840537E-4</c:v>
                </c:pt>
                <c:pt idx="61">
                  <c:v>4.7834787839227911E-4</c:v>
                </c:pt>
                <c:pt idx="62">
                  <c:v>4.2078538275628382E-4</c:v>
                </c:pt>
                <c:pt idx="63">
                  <c:v>-1.2834255180297293E-4</c:v>
                </c:pt>
                <c:pt idx="64">
                  <c:v>-3.1108063318708505E-4</c:v>
                </c:pt>
                <c:pt idx="65">
                  <c:v>-3.7778003289228577E-4</c:v>
                </c:pt>
                <c:pt idx="66">
                  <c:v>-7.5513417095047727E-4</c:v>
                </c:pt>
                <c:pt idx="67">
                  <c:v>-1.0265002218058838E-3</c:v>
                </c:pt>
                <c:pt idx="68">
                  <c:v>-1.225684730514566E-3</c:v>
                </c:pt>
                <c:pt idx="69">
                  <c:v>-1.9356221766918412E-3</c:v>
                </c:pt>
                <c:pt idx="70">
                  <c:v>-1.9438453903541264E-3</c:v>
                </c:pt>
                <c:pt idx="71">
                  <c:v>-2.0224227653492946E-3</c:v>
                </c:pt>
                <c:pt idx="72">
                  <c:v>-2.2124703699887708E-3</c:v>
                </c:pt>
                <c:pt idx="73">
                  <c:v>-2.4180507115458974E-3</c:v>
                </c:pt>
                <c:pt idx="74">
                  <c:v>-2.4966280865410658E-3</c:v>
                </c:pt>
                <c:pt idx="75">
                  <c:v>-2.6656608118213691E-3</c:v>
                </c:pt>
                <c:pt idx="76">
                  <c:v>-2.7296191403058086E-3</c:v>
                </c:pt>
                <c:pt idx="77">
                  <c:v>-2.7506340196649815E-3</c:v>
                </c:pt>
                <c:pt idx="78">
                  <c:v>-2.8410893699501172E-3</c:v>
                </c:pt>
                <c:pt idx="79">
                  <c:v>-2.8410893699501172E-3</c:v>
                </c:pt>
                <c:pt idx="80">
                  <c:v>-2.9169256737245231E-3</c:v>
                </c:pt>
                <c:pt idx="81">
                  <c:v>-2.9169256737245231E-3</c:v>
                </c:pt>
                <c:pt idx="82">
                  <c:v>-2.9196667449452847E-3</c:v>
                </c:pt>
                <c:pt idx="83">
                  <c:v>-2.9288036490144904E-3</c:v>
                </c:pt>
                <c:pt idx="84">
                  <c:v>-2.9288036490144904E-3</c:v>
                </c:pt>
                <c:pt idx="85">
                  <c:v>-2.9288036490144904E-3</c:v>
                </c:pt>
                <c:pt idx="86">
                  <c:v>-2.9288036490144904E-3</c:v>
                </c:pt>
                <c:pt idx="87">
                  <c:v>-2.930631029828332E-3</c:v>
                </c:pt>
                <c:pt idx="88">
                  <c:v>-2.9434226955252192E-3</c:v>
                </c:pt>
                <c:pt idx="89">
                  <c:v>-2.9434226955252192E-3</c:v>
                </c:pt>
                <c:pt idx="90">
                  <c:v>-3.0073810240096588E-3</c:v>
                </c:pt>
                <c:pt idx="91">
                  <c:v>-3.0247411417411493E-3</c:v>
                </c:pt>
                <c:pt idx="92">
                  <c:v>-3.0338780458103549E-3</c:v>
                </c:pt>
                <c:pt idx="93">
                  <c:v>-3.1069732783640001E-3</c:v>
                </c:pt>
                <c:pt idx="94">
                  <c:v>-3.121592324874729E-3</c:v>
                </c:pt>
                <c:pt idx="95">
                  <c:v>-3.1855506533591676E-3</c:v>
                </c:pt>
                <c:pt idx="96">
                  <c:v>-3.1910327958006917E-3</c:v>
                </c:pt>
                <c:pt idx="97">
                  <c:v>-3.2120476751598646E-3</c:v>
                </c:pt>
                <c:pt idx="98">
                  <c:v>-3.2120476751598646E-3</c:v>
                </c:pt>
                <c:pt idx="99">
                  <c:v>-3.3025030254449994E-3</c:v>
                </c:pt>
                <c:pt idx="100">
                  <c:v>-3.3755982579986446E-3</c:v>
                </c:pt>
                <c:pt idx="101">
                  <c:v>-3.3893036141024527E-3</c:v>
                </c:pt>
                <c:pt idx="102">
                  <c:v>-3.3929583757301351E-3</c:v>
                </c:pt>
                <c:pt idx="103">
                  <c:v>-3.4048363510201024E-3</c:v>
                </c:pt>
                <c:pt idx="104">
                  <c:v>-3.5016875341536821E-3</c:v>
                </c:pt>
                <c:pt idx="105">
                  <c:v>-3.5656458626381208E-3</c:v>
                </c:pt>
                <c:pt idx="106">
                  <c:v>-3.6615833553647796E-3</c:v>
                </c:pt>
                <c:pt idx="107">
                  <c:v>-3.6825982347239525E-3</c:v>
                </c:pt>
                <c:pt idx="108">
                  <c:v>-3.7438154919876305E-3</c:v>
                </c:pt>
                <c:pt idx="109">
                  <c:v>-3.7465565632083921E-3</c:v>
                </c:pt>
                <c:pt idx="110">
                  <c:v>-3.7520387056499153E-3</c:v>
                </c:pt>
                <c:pt idx="111">
                  <c:v>-3.8041190588443876E-3</c:v>
                </c:pt>
                <c:pt idx="112">
                  <c:v>-3.8315297710520045E-3</c:v>
                </c:pt>
                <c:pt idx="113">
                  <c:v>-3.8397529847142894E-3</c:v>
                </c:pt>
                <c:pt idx="114">
                  <c:v>-3.8516309600042566E-3</c:v>
                </c:pt>
                <c:pt idx="115">
                  <c:v>-3.8936607187226024E-3</c:v>
                </c:pt>
                <c:pt idx="116">
                  <c:v>-4.0206636852845598E-3</c:v>
                </c:pt>
                <c:pt idx="117">
                  <c:v>-4.0206636852845598E-3</c:v>
                </c:pt>
                <c:pt idx="118">
                  <c:v>-4.1933511721925464E-3</c:v>
                </c:pt>
                <c:pt idx="119">
                  <c:v>-4.1933511721925464E-3</c:v>
                </c:pt>
                <c:pt idx="120">
                  <c:v>-4.2107112899240368E-3</c:v>
                </c:pt>
                <c:pt idx="121">
                  <c:v>-4.2317261692832097E-3</c:v>
                </c:pt>
                <c:pt idx="122">
                  <c:v>-4.2655327143392707E-3</c:v>
                </c:pt>
                <c:pt idx="123">
                  <c:v>-4.2984255689884109E-3</c:v>
                </c:pt>
                <c:pt idx="124">
                  <c:v>-4.3103035442783781E-3</c:v>
                </c:pt>
                <c:pt idx="125">
                  <c:v>-4.488473173627887E-3</c:v>
                </c:pt>
                <c:pt idx="126">
                  <c:v>-4.6428868523974614E-3</c:v>
                </c:pt>
                <c:pt idx="127">
                  <c:v>-4.6575058989081911E-3</c:v>
                </c:pt>
                <c:pt idx="128">
                  <c:v>-4.7452201779725643E-3</c:v>
                </c:pt>
                <c:pt idx="129">
                  <c:v>-4.7570981532625315E-3</c:v>
                </c:pt>
                <c:pt idx="130">
                  <c:v>-4.814660648898527E-3</c:v>
                </c:pt>
                <c:pt idx="131">
                  <c:v>-4.8475535035476672E-3</c:v>
                </c:pt>
                <c:pt idx="132">
                  <c:v>-4.8594314788376345E-3</c:v>
                </c:pt>
                <c:pt idx="133">
                  <c:v>-4.9115118320321068E-3</c:v>
                </c:pt>
                <c:pt idx="134">
                  <c:v>-4.9261308785428356E-3</c:v>
                </c:pt>
                <c:pt idx="135">
                  <c:v>-4.9261308785428356E-3</c:v>
                </c:pt>
                <c:pt idx="136">
                  <c:v>-5.0138451576072097E-3</c:v>
                </c:pt>
                <c:pt idx="137">
                  <c:v>-5.1043005078923445E-3</c:v>
                </c:pt>
                <c:pt idx="138">
                  <c:v>-5.168258836376784E-3</c:v>
                </c:pt>
                <c:pt idx="139">
                  <c:v>-5.3756665587477515E-3</c:v>
                </c:pt>
                <c:pt idx="140">
                  <c:v>-5.5510951168764987E-3</c:v>
                </c:pt>
                <c:pt idx="141">
                  <c:v>-5.5775921386771949E-3</c:v>
                </c:pt>
                <c:pt idx="142">
                  <c:v>-6.0097677011506203E-3</c:v>
                </c:pt>
                <c:pt idx="143">
                  <c:v>-6.6402140819258066E-3</c:v>
                </c:pt>
                <c:pt idx="144">
                  <c:v>-6.6402140819258066E-3</c:v>
                </c:pt>
                <c:pt idx="145">
                  <c:v>-6.7279283609901798E-3</c:v>
                </c:pt>
                <c:pt idx="146">
                  <c:v>-7.2030473725888718E-3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2-4755-8908-C6D7CDD9935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-2298</c:v>
                </c:pt>
                <c:pt idx="1">
                  <c:v>-2272</c:v>
                </c:pt>
                <c:pt idx="2">
                  <c:v>-2005</c:v>
                </c:pt>
                <c:pt idx="3">
                  <c:v>-1995</c:v>
                </c:pt>
                <c:pt idx="4">
                  <c:v>-1807</c:v>
                </c:pt>
                <c:pt idx="5">
                  <c:v>-1764</c:v>
                </c:pt>
                <c:pt idx="6">
                  <c:v>-1668</c:v>
                </c:pt>
                <c:pt idx="7">
                  <c:v>-1596</c:v>
                </c:pt>
                <c:pt idx="8">
                  <c:v>-1589</c:v>
                </c:pt>
                <c:pt idx="9">
                  <c:v>-1497</c:v>
                </c:pt>
                <c:pt idx="10">
                  <c:v>-1401</c:v>
                </c:pt>
                <c:pt idx="11">
                  <c:v>-1292</c:v>
                </c:pt>
                <c:pt idx="12">
                  <c:v>-1123</c:v>
                </c:pt>
                <c:pt idx="13">
                  <c:v>-1011</c:v>
                </c:pt>
                <c:pt idx="14">
                  <c:v>-716</c:v>
                </c:pt>
                <c:pt idx="15">
                  <c:v>-707</c:v>
                </c:pt>
                <c:pt idx="16">
                  <c:v>-614</c:v>
                </c:pt>
                <c:pt idx="17">
                  <c:v>-518</c:v>
                </c:pt>
                <c:pt idx="18">
                  <c:v>-515</c:v>
                </c:pt>
                <c:pt idx="19">
                  <c:v>-512</c:v>
                </c:pt>
                <c:pt idx="20">
                  <c:v>-466</c:v>
                </c:pt>
                <c:pt idx="21">
                  <c:v>-400</c:v>
                </c:pt>
                <c:pt idx="22">
                  <c:v>-397</c:v>
                </c:pt>
                <c:pt idx="23">
                  <c:v>-281</c:v>
                </c:pt>
                <c:pt idx="24">
                  <c:v>-135</c:v>
                </c:pt>
                <c:pt idx="25">
                  <c:v>-131</c:v>
                </c:pt>
                <c:pt idx="26">
                  <c:v>-128</c:v>
                </c:pt>
                <c:pt idx="27">
                  <c:v>-105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73</c:v>
                </c:pt>
                <c:pt idx="32">
                  <c:v>169</c:v>
                </c:pt>
                <c:pt idx="33">
                  <c:v>370</c:v>
                </c:pt>
                <c:pt idx="34">
                  <c:v>374</c:v>
                </c:pt>
                <c:pt idx="35">
                  <c:v>380</c:v>
                </c:pt>
                <c:pt idx="36">
                  <c:v>406</c:v>
                </c:pt>
                <c:pt idx="37">
                  <c:v>412</c:v>
                </c:pt>
                <c:pt idx="38">
                  <c:v>482</c:v>
                </c:pt>
                <c:pt idx="39">
                  <c:v>492</c:v>
                </c:pt>
                <c:pt idx="40">
                  <c:v>505</c:v>
                </c:pt>
                <c:pt idx="41">
                  <c:v>511</c:v>
                </c:pt>
                <c:pt idx="42">
                  <c:v>575</c:v>
                </c:pt>
                <c:pt idx="43">
                  <c:v>598</c:v>
                </c:pt>
                <c:pt idx="44">
                  <c:v>604</c:v>
                </c:pt>
                <c:pt idx="45">
                  <c:v>636</c:v>
                </c:pt>
                <c:pt idx="46">
                  <c:v>726</c:v>
                </c:pt>
                <c:pt idx="47">
                  <c:v>796.5</c:v>
                </c:pt>
                <c:pt idx="48">
                  <c:v>875</c:v>
                </c:pt>
                <c:pt idx="49">
                  <c:v>908</c:v>
                </c:pt>
                <c:pt idx="50">
                  <c:v>968</c:v>
                </c:pt>
                <c:pt idx="51">
                  <c:v>997</c:v>
                </c:pt>
                <c:pt idx="52">
                  <c:v>1185</c:v>
                </c:pt>
                <c:pt idx="53">
                  <c:v>1202</c:v>
                </c:pt>
                <c:pt idx="54">
                  <c:v>1212</c:v>
                </c:pt>
                <c:pt idx="55">
                  <c:v>1215</c:v>
                </c:pt>
                <c:pt idx="56">
                  <c:v>1265</c:v>
                </c:pt>
                <c:pt idx="57">
                  <c:v>1272</c:v>
                </c:pt>
                <c:pt idx="58">
                  <c:v>1275</c:v>
                </c:pt>
                <c:pt idx="59">
                  <c:v>1291</c:v>
                </c:pt>
                <c:pt idx="60">
                  <c:v>1297</c:v>
                </c:pt>
                <c:pt idx="61">
                  <c:v>1308</c:v>
                </c:pt>
                <c:pt idx="62">
                  <c:v>1371</c:v>
                </c:pt>
                <c:pt idx="63">
                  <c:v>1972</c:v>
                </c:pt>
                <c:pt idx="64">
                  <c:v>2172</c:v>
                </c:pt>
                <c:pt idx="65">
                  <c:v>2245</c:v>
                </c:pt>
                <c:pt idx="66">
                  <c:v>2658</c:v>
                </c:pt>
                <c:pt idx="67">
                  <c:v>2955</c:v>
                </c:pt>
                <c:pt idx="68">
                  <c:v>3173</c:v>
                </c:pt>
                <c:pt idx="69">
                  <c:v>3950</c:v>
                </c:pt>
                <c:pt idx="70">
                  <c:v>3959</c:v>
                </c:pt>
                <c:pt idx="71">
                  <c:v>4045</c:v>
                </c:pt>
                <c:pt idx="72">
                  <c:v>4253</c:v>
                </c:pt>
                <c:pt idx="73">
                  <c:v>4478</c:v>
                </c:pt>
                <c:pt idx="74">
                  <c:v>4564</c:v>
                </c:pt>
                <c:pt idx="75">
                  <c:v>4749</c:v>
                </c:pt>
                <c:pt idx="76">
                  <c:v>4819</c:v>
                </c:pt>
                <c:pt idx="77">
                  <c:v>4842</c:v>
                </c:pt>
                <c:pt idx="78">
                  <c:v>4941</c:v>
                </c:pt>
                <c:pt idx="79">
                  <c:v>4941</c:v>
                </c:pt>
                <c:pt idx="80">
                  <c:v>5024</c:v>
                </c:pt>
                <c:pt idx="81">
                  <c:v>5024</c:v>
                </c:pt>
                <c:pt idx="82">
                  <c:v>5027</c:v>
                </c:pt>
                <c:pt idx="83">
                  <c:v>5037</c:v>
                </c:pt>
                <c:pt idx="84">
                  <c:v>5037</c:v>
                </c:pt>
                <c:pt idx="85">
                  <c:v>5037</c:v>
                </c:pt>
                <c:pt idx="86">
                  <c:v>5037</c:v>
                </c:pt>
                <c:pt idx="87">
                  <c:v>5039</c:v>
                </c:pt>
                <c:pt idx="88">
                  <c:v>5053</c:v>
                </c:pt>
                <c:pt idx="89">
                  <c:v>5053</c:v>
                </c:pt>
                <c:pt idx="90">
                  <c:v>5123</c:v>
                </c:pt>
                <c:pt idx="91">
                  <c:v>5142</c:v>
                </c:pt>
                <c:pt idx="92">
                  <c:v>5152</c:v>
                </c:pt>
                <c:pt idx="93">
                  <c:v>5232</c:v>
                </c:pt>
                <c:pt idx="94">
                  <c:v>5248</c:v>
                </c:pt>
                <c:pt idx="95">
                  <c:v>5318</c:v>
                </c:pt>
                <c:pt idx="96">
                  <c:v>5324</c:v>
                </c:pt>
                <c:pt idx="97">
                  <c:v>5347</c:v>
                </c:pt>
                <c:pt idx="98">
                  <c:v>5347</c:v>
                </c:pt>
                <c:pt idx="99">
                  <c:v>5446</c:v>
                </c:pt>
                <c:pt idx="100">
                  <c:v>5526</c:v>
                </c:pt>
                <c:pt idx="101">
                  <c:v>5541</c:v>
                </c:pt>
                <c:pt idx="102">
                  <c:v>5545</c:v>
                </c:pt>
                <c:pt idx="103">
                  <c:v>5558</c:v>
                </c:pt>
                <c:pt idx="104">
                  <c:v>5664</c:v>
                </c:pt>
                <c:pt idx="105">
                  <c:v>5734</c:v>
                </c:pt>
                <c:pt idx="106">
                  <c:v>5839</c:v>
                </c:pt>
                <c:pt idx="107">
                  <c:v>5862</c:v>
                </c:pt>
                <c:pt idx="108">
                  <c:v>5929</c:v>
                </c:pt>
                <c:pt idx="109">
                  <c:v>5932</c:v>
                </c:pt>
                <c:pt idx="110">
                  <c:v>5938</c:v>
                </c:pt>
                <c:pt idx="111">
                  <c:v>5995</c:v>
                </c:pt>
                <c:pt idx="112">
                  <c:v>6025</c:v>
                </c:pt>
                <c:pt idx="113">
                  <c:v>6034</c:v>
                </c:pt>
                <c:pt idx="114">
                  <c:v>6047</c:v>
                </c:pt>
                <c:pt idx="115">
                  <c:v>6093</c:v>
                </c:pt>
                <c:pt idx="116">
                  <c:v>6232</c:v>
                </c:pt>
                <c:pt idx="117">
                  <c:v>6232</c:v>
                </c:pt>
                <c:pt idx="118">
                  <c:v>6421</c:v>
                </c:pt>
                <c:pt idx="119">
                  <c:v>6421</c:v>
                </c:pt>
                <c:pt idx="120">
                  <c:v>6440</c:v>
                </c:pt>
                <c:pt idx="121">
                  <c:v>6463</c:v>
                </c:pt>
                <c:pt idx="122">
                  <c:v>6500</c:v>
                </c:pt>
                <c:pt idx="123">
                  <c:v>6536</c:v>
                </c:pt>
                <c:pt idx="124">
                  <c:v>6549</c:v>
                </c:pt>
                <c:pt idx="125">
                  <c:v>6744</c:v>
                </c:pt>
                <c:pt idx="126">
                  <c:v>6913</c:v>
                </c:pt>
                <c:pt idx="127">
                  <c:v>6929</c:v>
                </c:pt>
                <c:pt idx="128">
                  <c:v>7025</c:v>
                </c:pt>
                <c:pt idx="129">
                  <c:v>7038</c:v>
                </c:pt>
                <c:pt idx="130">
                  <c:v>7101</c:v>
                </c:pt>
                <c:pt idx="131">
                  <c:v>7137</c:v>
                </c:pt>
                <c:pt idx="132">
                  <c:v>7150</c:v>
                </c:pt>
                <c:pt idx="133">
                  <c:v>7207</c:v>
                </c:pt>
                <c:pt idx="134">
                  <c:v>7223</c:v>
                </c:pt>
                <c:pt idx="135">
                  <c:v>7223</c:v>
                </c:pt>
                <c:pt idx="136">
                  <c:v>7319</c:v>
                </c:pt>
                <c:pt idx="137">
                  <c:v>7418</c:v>
                </c:pt>
                <c:pt idx="138">
                  <c:v>7488</c:v>
                </c:pt>
                <c:pt idx="139">
                  <c:v>7715</c:v>
                </c:pt>
                <c:pt idx="140">
                  <c:v>7907</c:v>
                </c:pt>
                <c:pt idx="141">
                  <c:v>7936</c:v>
                </c:pt>
                <c:pt idx="142">
                  <c:v>8409</c:v>
                </c:pt>
                <c:pt idx="143">
                  <c:v>9099</c:v>
                </c:pt>
                <c:pt idx="144">
                  <c:v>9099</c:v>
                </c:pt>
                <c:pt idx="145">
                  <c:v>9195</c:v>
                </c:pt>
                <c:pt idx="146">
                  <c:v>9715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-0.90166160000080708</c:v>
                </c:pt>
                <c:pt idx="47">
                  <c:v>0.21786769999744138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E2-4755-8908-C6D7CDD99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42504"/>
        <c:axId val="1"/>
      </c:scatterChart>
      <c:valAx>
        <c:axId val="61534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4310889710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183673469387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34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9695216669345"/>
          <c:y val="0.92024539877300615"/>
          <c:w val="0.6135208098987626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133350</xdr:rowOff>
    </xdr:from>
    <xdr:to>
      <xdr:col>18</xdr:col>
      <xdr:colOff>581025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E4FB3C0-0BD7-4051-AB5D-8C1D66AC0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609600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DBF9127-1D5D-D884-85EC-461990185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33" TargetMode="External"/><Relationship Id="rId2" Type="http://schemas.openxmlformats.org/officeDocument/2006/relationships/hyperlink" Target="http://www.konkoly.hu/cgi-bin/IBVS?1938" TargetMode="External"/><Relationship Id="rId1" Type="http://schemas.openxmlformats.org/officeDocument/2006/relationships/hyperlink" Target="http://www.konkoly.hu/cgi-bin/IBVS?111" TargetMode="External"/><Relationship Id="rId5" Type="http://schemas.openxmlformats.org/officeDocument/2006/relationships/hyperlink" Target="http://www.konkoly.hu/cgi-bin/IBVS?5898" TargetMode="External"/><Relationship Id="rId4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4"/>
  <sheetViews>
    <sheetView tabSelected="1" workbookViewId="0">
      <pane xSplit="14" ySplit="22" topLeftCell="O161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95</v>
      </c>
    </row>
    <row r="2" spans="1:6" x14ac:dyDescent="0.2">
      <c r="A2" t="s">
        <v>25</v>
      </c>
      <c r="B2" s="9" t="s">
        <v>90</v>
      </c>
    </row>
    <row r="4" spans="1:6" ht="14.25" thickTop="1" thickBot="1" x14ac:dyDescent="0.25">
      <c r="A4" s="6" t="s">
        <v>1</v>
      </c>
      <c r="C4" s="3">
        <v>23997.383300000001</v>
      </c>
      <c r="D4" s="4">
        <v>3.6871222000000001</v>
      </c>
    </row>
    <row r="5" spans="1:6" ht="13.5" thickTop="1" x14ac:dyDescent="0.2">
      <c r="A5" s="14" t="s">
        <v>96</v>
      </c>
      <c r="B5" s="15"/>
      <c r="C5" s="16">
        <v>-9.5</v>
      </c>
      <c r="D5" s="15" t="s">
        <v>97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23997.383300000001</v>
      </c>
    </row>
    <row r="8" spans="1:6" x14ac:dyDescent="0.2">
      <c r="A8" t="s">
        <v>4</v>
      </c>
      <c r="C8">
        <f>+D4</f>
        <v>3.6871222000000001</v>
      </c>
    </row>
    <row r="9" spans="1:6" x14ac:dyDescent="0.2">
      <c r="A9" s="30" t="s">
        <v>101</v>
      </c>
      <c r="B9" s="31">
        <v>21</v>
      </c>
      <c r="C9" s="28" t="str">
        <f>"F"&amp;B9</f>
        <v>F21</v>
      </c>
      <c r="D9" s="29" t="str">
        <f>"G"&amp;B9</f>
        <v>G21</v>
      </c>
    </row>
    <row r="10" spans="1:6" ht="13.5" thickBot="1" x14ac:dyDescent="0.25">
      <c r="A10" s="15"/>
      <c r="B10" s="15"/>
      <c r="C10" s="5" t="s">
        <v>21</v>
      </c>
      <c r="D10" s="5" t="s">
        <v>22</v>
      </c>
      <c r="E10" s="15"/>
    </row>
    <row r="11" spans="1:6" x14ac:dyDescent="0.2">
      <c r="A11" s="15" t="s">
        <v>17</v>
      </c>
      <c r="B11" s="15"/>
      <c r="C11" s="27">
        <f ca="1">INTERCEPT(INDIRECT($D$9):G992,INDIRECT($C$9):F992)</f>
        <v>1.6734549306443721E-3</v>
      </c>
      <c r="D11" s="17"/>
      <c r="E11" s="15"/>
    </row>
    <row r="12" spans="1:6" x14ac:dyDescent="0.2">
      <c r="A12" s="15" t="s">
        <v>18</v>
      </c>
      <c r="B12" s="15"/>
      <c r="C12" s="27">
        <f ca="1">SLOPE(INDIRECT($D$9):G992,INDIRECT($C$9):F992)</f>
        <v>-9.1369040692056035E-7</v>
      </c>
      <c r="D12" s="17"/>
      <c r="E12" s="15"/>
    </row>
    <row r="13" spans="1:6" x14ac:dyDescent="0.2">
      <c r="A13" s="15" t="s">
        <v>20</v>
      </c>
      <c r="B13" s="15"/>
      <c r="C13" s="17" t="s">
        <v>15</v>
      </c>
    </row>
    <row r="14" spans="1:6" x14ac:dyDescent="0.2">
      <c r="A14" s="15"/>
      <c r="B14" s="15"/>
      <c r="C14" s="15"/>
    </row>
    <row r="15" spans="1:6" x14ac:dyDescent="0.2">
      <c r="A15" s="18" t="s">
        <v>19</v>
      </c>
      <c r="B15" s="15"/>
      <c r="C15" s="19">
        <f ca="1">(C7+C11)+(C8+C12)*INT(MAX(F21:F3533))</f>
        <v>59817.768269952634</v>
      </c>
      <c r="E15" s="20" t="s">
        <v>103</v>
      </c>
      <c r="F15" s="16">
        <v>1</v>
      </c>
    </row>
    <row r="16" spans="1:6" x14ac:dyDescent="0.2">
      <c r="A16" s="22" t="s">
        <v>5</v>
      </c>
      <c r="B16" s="15"/>
      <c r="C16" s="23">
        <f ca="1">+C8+C12</f>
        <v>3.6871212863095932</v>
      </c>
      <c r="E16" s="20" t="s">
        <v>98</v>
      </c>
      <c r="F16" s="21">
        <f ca="1">NOW()+15018.5+$C$5/24</f>
        <v>60162.833124074074</v>
      </c>
    </row>
    <row r="17" spans="1:21" ht="13.5" thickBot="1" x14ac:dyDescent="0.25">
      <c r="A17" s="20" t="s">
        <v>94</v>
      </c>
      <c r="B17" s="15"/>
      <c r="C17" s="15">
        <f>COUNT(C21:C2191)</f>
        <v>147</v>
      </c>
      <c r="E17" s="20" t="s">
        <v>104</v>
      </c>
      <c r="F17" s="21">
        <f ca="1">ROUND(2*(F16-$C$7)/$C$8,0)/2+F15</f>
        <v>9809.5</v>
      </c>
    </row>
    <row r="18" spans="1:21" ht="14.25" thickTop="1" thickBot="1" x14ac:dyDescent="0.25">
      <c r="A18" s="22" t="s">
        <v>6</v>
      </c>
      <c r="B18" s="15"/>
      <c r="C18" s="25">
        <f ca="1">+C15</f>
        <v>59817.768269952634</v>
      </c>
      <c r="D18" s="26">
        <f ca="1">+C16</f>
        <v>3.6871212863095932</v>
      </c>
      <c r="E18" s="20" t="s">
        <v>99</v>
      </c>
      <c r="F18" s="29">
        <f ca="1">ROUND(2*(F16-$C$15)/$C$16,0)/2+F15</f>
        <v>94.5</v>
      </c>
    </row>
    <row r="19" spans="1:21" ht="13.5" thickTop="1" x14ac:dyDescent="0.2">
      <c r="E19" s="20" t="s">
        <v>100</v>
      </c>
      <c r="F19" s="24">
        <f ca="1">+$C$15+$C$16*F18-15018.5-$C$5/24</f>
        <v>45148.09706484223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113</v>
      </c>
      <c r="I20" s="8" t="s">
        <v>116</v>
      </c>
      <c r="J20" s="8" t="s">
        <v>110</v>
      </c>
      <c r="K20" s="8" t="s">
        <v>108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49" t="s">
        <v>568</v>
      </c>
    </row>
    <row r="21" spans="1:21" x14ac:dyDescent="0.2">
      <c r="A21" s="47" t="s">
        <v>126</v>
      </c>
      <c r="B21" s="48" t="s">
        <v>93</v>
      </c>
      <c r="C21" s="47">
        <v>15524.41</v>
      </c>
      <c r="D21" s="13"/>
      <c r="E21">
        <f t="shared" ref="E21:E52" si="0">+(C21-C$7)/C$8</f>
        <v>-2297.9909100924297</v>
      </c>
      <c r="F21">
        <f t="shared" ref="F21:F52" si="1">ROUND(2*E21,0)/2</f>
        <v>-2298</v>
      </c>
      <c r="G21">
        <f>+C21-(C$7+F21*C$8)</f>
        <v>3.3515599998281687E-2</v>
      </c>
      <c r="H21">
        <f>+G21</f>
        <v>3.3515599998281687E-2</v>
      </c>
      <c r="O21">
        <f t="shared" ref="O21:O52" ca="1" si="2">+C$11+C$12*$F21</f>
        <v>3.7731154857478201E-3</v>
      </c>
      <c r="Q21" s="2">
        <f t="shared" ref="Q21:Q52" si="3">+C21-15018.5</f>
        <v>505.90999999999985</v>
      </c>
    </row>
    <row r="22" spans="1:21" x14ac:dyDescent="0.2">
      <c r="A22" s="47" t="s">
        <v>126</v>
      </c>
      <c r="B22" s="48" t="s">
        <v>93</v>
      </c>
      <c r="C22" s="47">
        <v>15619.34</v>
      </c>
      <c r="D22" s="13"/>
      <c r="E22">
        <f t="shared" si="0"/>
        <v>-2272.2445434545134</v>
      </c>
      <c r="F22">
        <f t="shared" si="1"/>
        <v>-2272</v>
      </c>
      <c r="O22">
        <f t="shared" ca="1" si="2"/>
        <v>3.7493595351678856E-3</v>
      </c>
      <c r="Q22" s="2">
        <f t="shared" si="3"/>
        <v>600.84000000000015</v>
      </c>
      <c r="U22">
        <f>+C22-(C$7+F22*C$8)</f>
        <v>-0.90166160000080708</v>
      </c>
    </row>
    <row r="23" spans="1:21" x14ac:dyDescent="0.2">
      <c r="A23" s="47" t="s">
        <v>136</v>
      </c>
      <c r="B23" s="48" t="s">
        <v>93</v>
      </c>
      <c r="C23" s="47">
        <v>16604.701000000001</v>
      </c>
      <c r="D23" s="13"/>
      <c r="E23">
        <f t="shared" si="0"/>
        <v>-2005.0006208093673</v>
      </c>
      <c r="F23">
        <f t="shared" si="1"/>
        <v>-2005</v>
      </c>
      <c r="G23">
        <f t="shared" ref="G23:G67" si="4">+C23-(C$7+F23*C$8)</f>
        <v>-2.2890000000188593E-3</v>
      </c>
      <c r="H23">
        <f t="shared" ref="H23:H67" si="5">+G23</f>
        <v>-2.2890000000188593E-3</v>
      </c>
      <c r="O23">
        <f t="shared" ca="1" si="2"/>
        <v>3.5054041965200955E-3</v>
      </c>
      <c r="Q23" s="2">
        <f t="shared" si="3"/>
        <v>1586.2010000000009</v>
      </c>
    </row>
    <row r="24" spans="1:21" x14ac:dyDescent="0.2">
      <c r="A24" s="47" t="s">
        <v>136</v>
      </c>
      <c r="B24" s="48" t="s">
        <v>93</v>
      </c>
      <c r="C24" s="47">
        <v>16641.572</v>
      </c>
      <c r="D24" s="13"/>
      <c r="E24">
        <f t="shared" si="0"/>
        <v>-1995.0006810189261</v>
      </c>
      <c r="F24">
        <f t="shared" si="1"/>
        <v>-1995</v>
      </c>
      <c r="G24">
        <f t="shared" si="4"/>
        <v>-2.5109999987762421E-3</v>
      </c>
      <c r="H24">
        <f t="shared" si="5"/>
        <v>-2.5109999987762421E-3</v>
      </c>
      <c r="O24">
        <f t="shared" ca="1" si="2"/>
        <v>3.4962672924508898E-3</v>
      </c>
      <c r="Q24" s="2">
        <f t="shared" si="3"/>
        <v>1623.0720000000001</v>
      </c>
    </row>
    <row r="25" spans="1:21" x14ac:dyDescent="0.2">
      <c r="A25" s="47" t="s">
        <v>143</v>
      </c>
      <c r="B25" s="48" t="s">
        <v>93</v>
      </c>
      <c r="C25" s="47">
        <v>17334.753000000001</v>
      </c>
      <c r="D25" s="13"/>
      <c r="E25">
        <f t="shared" si="0"/>
        <v>-1807.000131430415</v>
      </c>
      <c r="F25">
        <f t="shared" si="1"/>
        <v>-1807</v>
      </c>
      <c r="G25">
        <f t="shared" si="4"/>
        <v>-4.8460000107297674E-4</v>
      </c>
      <c r="H25">
        <f t="shared" si="5"/>
        <v>-4.8460000107297674E-4</v>
      </c>
      <c r="O25">
        <f t="shared" ca="1" si="2"/>
        <v>3.3244934959498246E-3</v>
      </c>
      <c r="Q25" s="2">
        <f t="shared" si="3"/>
        <v>2316.2530000000006</v>
      </c>
    </row>
    <row r="26" spans="1:21" x14ac:dyDescent="0.2">
      <c r="A26" s="47" t="s">
        <v>148</v>
      </c>
      <c r="B26" s="48" t="s">
        <v>93</v>
      </c>
      <c r="C26" s="47">
        <v>17493.325000000001</v>
      </c>
      <c r="D26" s="13"/>
      <c r="E26">
        <f t="shared" si="0"/>
        <v>-1763.9931489116364</v>
      </c>
      <c r="F26">
        <f t="shared" si="1"/>
        <v>-1764</v>
      </c>
      <c r="G26">
        <f t="shared" si="4"/>
        <v>2.5260800000978634E-2</v>
      </c>
      <c r="H26">
        <f t="shared" si="5"/>
        <v>2.5260800000978634E-2</v>
      </c>
      <c r="O26">
        <f t="shared" ca="1" si="2"/>
        <v>3.2852048084522408E-3</v>
      </c>
      <c r="Q26" s="2">
        <f t="shared" si="3"/>
        <v>2474.8250000000007</v>
      </c>
    </row>
    <row r="27" spans="1:21" x14ac:dyDescent="0.2">
      <c r="A27" s="47" t="s">
        <v>148</v>
      </c>
      <c r="B27" s="48" t="s">
        <v>93</v>
      </c>
      <c r="C27" s="47">
        <v>17847.254000000001</v>
      </c>
      <c r="D27" s="13"/>
      <c r="E27">
        <f t="shared" si="0"/>
        <v>-1668.0025685072223</v>
      </c>
      <c r="F27">
        <f t="shared" si="1"/>
        <v>-1668</v>
      </c>
      <c r="G27">
        <f t="shared" si="4"/>
        <v>-9.4704000002820976E-3</v>
      </c>
      <c r="H27">
        <f t="shared" si="5"/>
        <v>-9.4704000002820976E-3</v>
      </c>
      <c r="O27">
        <f t="shared" ca="1" si="2"/>
        <v>3.1974905293878668E-3</v>
      </c>
      <c r="Q27" s="2">
        <f t="shared" si="3"/>
        <v>2828.7540000000008</v>
      </c>
    </row>
    <row r="28" spans="1:21" x14ac:dyDescent="0.2">
      <c r="A28" s="47" t="s">
        <v>143</v>
      </c>
      <c r="B28" s="48" t="s">
        <v>93</v>
      </c>
      <c r="C28" s="47">
        <v>18112.739000000001</v>
      </c>
      <c r="D28" s="13"/>
      <c r="E28">
        <f t="shared" si="0"/>
        <v>-1595.9992592597011</v>
      </c>
      <c r="F28">
        <f t="shared" si="1"/>
        <v>-1596</v>
      </c>
      <c r="G28">
        <f t="shared" si="4"/>
        <v>2.731200002017431E-3</v>
      </c>
      <c r="H28">
        <f t="shared" si="5"/>
        <v>2.731200002017431E-3</v>
      </c>
      <c r="O28">
        <f t="shared" ca="1" si="2"/>
        <v>3.1317048200895864E-3</v>
      </c>
      <c r="Q28" s="2">
        <f t="shared" si="3"/>
        <v>3094.2390000000014</v>
      </c>
    </row>
    <row r="29" spans="1:21" x14ac:dyDescent="0.2">
      <c r="A29" s="47" t="s">
        <v>136</v>
      </c>
      <c r="B29" s="48" t="s">
        <v>93</v>
      </c>
      <c r="C29" s="47">
        <v>18138.547999999999</v>
      </c>
      <c r="D29" s="13"/>
      <c r="E29">
        <f t="shared" si="0"/>
        <v>-1588.9994912563523</v>
      </c>
      <c r="F29">
        <f t="shared" si="1"/>
        <v>-1589</v>
      </c>
      <c r="G29">
        <f t="shared" si="4"/>
        <v>1.8757999969238881E-3</v>
      </c>
      <c r="H29">
        <f t="shared" si="5"/>
        <v>1.8757999969238881E-3</v>
      </c>
      <c r="O29">
        <f t="shared" ca="1" si="2"/>
        <v>3.1253089872411424E-3</v>
      </c>
      <c r="Q29" s="2">
        <f t="shared" si="3"/>
        <v>3120.0479999999989</v>
      </c>
    </row>
    <row r="30" spans="1:21" x14ac:dyDescent="0.2">
      <c r="A30" s="47" t="s">
        <v>143</v>
      </c>
      <c r="B30" s="48" t="s">
        <v>93</v>
      </c>
      <c r="C30" s="47">
        <v>18477.762999999999</v>
      </c>
      <c r="D30" s="13"/>
      <c r="E30">
        <f t="shared" si="0"/>
        <v>-1496.9995569986811</v>
      </c>
      <c r="F30">
        <f t="shared" si="1"/>
        <v>-1497</v>
      </c>
      <c r="G30">
        <f t="shared" si="4"/>
        <v>1.6333999956259504E-3</v>
      </c>
      <c r="H30">
        <f t="shared" si="5"/>
        <v>1.6333999956259504E-3</v>
      </c>
      <c r="O30">
        <f t="shared" ca="1" si="2"/>
        <v>3.0412494698044508E-3</v>
      </c>
      <c r="Q30" s="2">
        <f t="shared" si="3"/>
        <v>3459.262999999999</v>
      </c>
    </row>
    <row r="31" spans="1:21" x14ac:dyDescent="0.2">
      <c r="A31" s="47" t="s">
        <v>143</v>
      </c>
      <c r="B31" s="48" t="s">
        <v>93</v>
      </c>
      <c r="C31" s="47">
        <v>18831.726999999999</v>
      </c>
      <c r="D31" s="13"/>
      <c r="E31">
        <f t="shared" si="0"/>
        <v>-1400.9994840962966</v>
      </c>
      <c r="F31">
        <f t="shared" si="1"/>
        <v>-1401</v>
      </c>
      <c r="G31">
        <f t="shared" si="4"/>
        <v>1.9021999978576787E-3</v>
      </c>
      <c r="H31">
        <f t="shared" si="5"/>
        <v>1.9021999978576787E-3</v>
      </c>
      <c r="O31">
        <f t="shared" ca="1" si="2"/>
        <v>2.9535351907400771E-3</v>
      </c>
      <c r="Q31" s="2">
        <f t="shared" si="3"/>
        <v>3813.226999999999</v>
      </c>
    </row>
    <row r="32" spans="1:21" x14ac:dyDescent="0.2">
      <c r="A32" s="47" t="s">
        <v>143</v>
      </c>
      <c r="B32" s="48" t="s">
        <v>93</v>
      </c>
      <c r="C32" s="47">
        <v>19233.621999999999</v>
      </c>
      <c r="D32" s="13"/>
      <c r="E32">
        <f t="shared" si="0"/>
        <v>-1291.9998420448342</v>
      </c>
      <c r="F32">
        <f t="shared" si="1"/>
        <v>-1292</v>
      </c>
      <c r="G32">
        <f t="shared" si="4"/>
        <v>5.8239999998477288E-4</v>
      </c>
      <c r="H32">
        <f t="shared" si="5"/>
        <v>5.8239999998477288E-4</v>
      </c>
      <c r="O32">
        <f t="shared" ca="1" si="2"/>
        <v>2.8539429363857362E-3</v>
      </c>
      <c r="Q32" s="2">
        <f t="shared" si="3"/>
        <v>4215.1219999999994</v>
      </c>
    </row>
    <row r="33" spans="1:17" x14ac:dyDescent="0.2">
      <c r="A33" s="47" t="s">
        <v>143</v>
      </c>
      <c r="B33" s="48" t="s">
        <v>93</v>
      </c>
      <c r="C33" s="47">
        <v>19856.749</v>
      </c>
      <c r="D33" s="13"/>
      <c r="E33">
        <f t="shared" si="0"/>
        <v>-1122.9989339653569</v>
      </c>
      <c r="F33">
        <f t="shared" si="1"/>
        <v>-1123</v>
      </c>
      <c r="G33">
        <f t="shared" si="4"/>
        <v>3.9305999998759944E-3</v>
      </c>
      <c r="H33">
        <f t="shared" si="5"/>
        <v>3.9305999998759944E-3</v>
      </c>
      <c r="O33">
        <f t="shared" ca="1" si="2"/>
        <v>2.6995292576161615E-3</v>
      </c>
      <c r="Q33" s="2">
        <f t="shared" si="3"/>
        <v>4838.2489999999998</v>
      </c>
    </row>
    <row r="34" spans="1:17" x14ac:dyDescent="0.2">
      <c r="A34" s="47" t="s">
        <v>143</v>
      </c>
      <c r="B34" s="48" t="s">
        <v>93</v>
      </c>
      <c r="C34" s="47">
        <v>20269.705000000002</v>
      </c>
      <c r="D34" s="13"/>
      <c r="E34">
        <f t="shared" si="0"/>
        <v>-1010.99939134103</v>
      </c>
      <c r="F34">
        <f t="shared" si="1"/>
        <v>-1011</v>
      </c>
      <c r="G34">
        <f t="shared" si="4"/>
        <v>2.2442000008595642E-3</v>
      </c>
      <c r="H34">
        <f t="shared" si="5"/>
        <v>2.2442000008595642E-3</v>
      </c>
      <c r="O34">
        <f t="shared" ca="1" si="2"/>
        <v>2.5971959320410585E-3</v>
      </c>
      <c r="Q34" s="2">
        <f t="shared" si="3"/>
        <v>5251.2050000000017</v>
      </c>
    </row>
    <row r="35" spans="1:17" x14ac:dyDescent="0.2">
      <c r="A35" s="47" t="s">
        <v>174</v>
      </c>
      <c r="B35" s="48" t="s">
        <v>93</v>
      </c>
      <c r="C35" s="47">
        <v>21357.413</v>
      </c>
      <c r="D35" s="13"/>
      <c r="E35">
        <f t="shared" si="0"/>
        <v>-715.9975061309334</v>
      </c>
      <c r="F35">
        <f t="shared" si="1"/>
        <v>-716</v>
      </c>
      <c r="G35">
        <f t="shared" si="4"/>
        <v>9.1952000002493151E-3</v>
      </c>
      <c r="H35">
        <f t="shared" si="5"/>
        <v>9.1952000002493151E-3</v>
      </c>
      <c r="O35">
        <f t="shared" ca="1" si="2"/>
        <v>2.3276572619994932E-3</v>
      </c>
      <c r="Q35" s="2">
        <f t="shared" si="3"/>
        <v>6338.9130000000005</v>
      </c>
    </row>
    <row r="36" spans="1:17" x14ac:dyDescent="0.2">
      <c r="A36" s="47" t="s">
        <v>174</v>
      </c>
      <c r="B36" s="48" t="s">
        <v>93</v>
      </c>
      <c r="C36" s="47">
        <v>21390.588</v>
      </c>
      <c r="D36" s="13"/>
      <c r="E36">
        <f t="shared" si="0"/>
        <v>-706.99997412616312</v>
      </c>
      <c r="F36">
        <f t="shared" si="1"/>
        <v>-707</v>
      </c>
      <c r="G36">
        <f t="shared" si="4"/>
        <v>9.5399998826906085E-5</v>
      </c>
      <c r="H36">
        <f t="shared" si="5"/>
        <v>9.5399998826906085E-5</v>
      </c>
      <c r="O36">
        <f t="shared" ca="1" si="2"/>
        <v>2.3194340483372084E-3</v>
      </c>
      <c r="Q36" s="2">
        <f t="shared" si="3"/>
        <v>6372.0879999999997</v>
      </c>
    </row>
    <row r="37" spans="1:17" x14ac:dyDescent="0.2">
      <c r="A37" s="47" t="s">
        <v>174</v>
      </c>
      <c r="B37" s="48" t="s">
        <v>93</v>
      </c>
      <c r="C37" s="47">
        <v>21733.492999999999</v>
      </c>
      <c r="D37" s="13"/>
      <c r="E37">
        <f t="shared" si="0"/>
        <v>-613.99925936818761</v>
      </c>
      <c r="F37">
        <f t="shared" si="1"/>
        <v>-614</v>
      </c>
      <c r="G37">
        <f t="shared" si="4"/>
        <v>2.7307999953336548E-3</v>
      </c>
      <c r="H37">
        <f t="shared" si="5"/>
        <v>2.7307999953336548E-3</v>
      </c>
      <c r="O37">
        <f t="shared" ca="1" si="2"/>
        <v>2.2344608404935963E-3</v>
      </c>
      <c r="Q37" s="2">
        <f t="shared" si="3"/>
        <v>6714.9929999999986</v>
      </c>
    </row>
    <row r="38" spans="1:17" x14ac:dyDescent="0.2">
      <c r="A38" s="47" t="s">
        <v>174</v>
      </c>
      <c r="B38" s="48" t="s">
        <v>93</v>
      </c>
      <c r="C38" s="47">
        <v>22087.447</v>
      </c>
      <c r="D38" s="13"/>
      <c r="E38">
        <f t="shared" si="0"/>
        <v>-518.00189860808007</v>
      </c>
      <c r="F38">
        <f t="shared" si="1"/>
        <v>-518</v>
      </c>
      <c r="G38">
        <f t="shared" si="4"/>
        <v>-7.0004000008339062E-3</v>
      </c>
      <c r="H38">
        <f t="shared" si="5"/>
        <v>-7.0004000008339062E-3</v>
      </c>
      <c r="O38">
        <f t="shared" ca="1" si="2"/>
        <v>2.1467465614292223E-3</v>
      </c>
      <c r="Q38" s="2">
        <f t="shared" si="3"/>
        <v>7068.9470000000001</v>
      </c>
    </row>
    <row r="39" spans="1:17" x14ac:dyDescent="0.2">
      <c r="A39" s="47" t="s">
        <v>174</v>
      </c>
      <c r="B39" s="48" t="s">
        <v>93</v>
      </c>
      <c r="C39" s="47">
        <v>22098.512999999999</v>
      </c>
      <c r="D39" s="13"/>
      <c r="E39">
        <f t="shared" si="0"/>
        <v>-515.00064196407766</v>
      </c>
      <c r="F39">
        <f t="shared" si="1"/>
        <v>-515</v>
      </c>
      <c r="G39">
        <f t="shared" si="4"/>
        <v>-2.3670000009587966E-3</v>
      </c>
      <c r="H39">
        <f t="shared" si="5"/>
        <v>-2.3670000009587966E-3</v>
      </c>
      <c r="O39">
        <f t="shared" ca="1" si="2"/>
        <v>2.1440054902084607E-3</v>
      </c>
      <c r="Q39" s="2">
        <f t="shared" si="3"/>
        <v>7080.012999999999</v>
      </c>
    </row>
    <row r="40" spans="1:17" x14ac:dyDescent="0.2">
      <c r="A40" s="47" t="s">
        <v>174</v>
      </c>
      <c r="B40" s="48" t="s">
        <v>93</v>
      </c>
      <c r="C40" s="47">
        <v>22109.573</v>
      </c>
      <c r="D40" s="13"/>
      <c r="E40">
        <f t="shared" si="0"/>
        <v>-512.00101260544091</v>
      </c>
      <c r="F40">
        <f t="shared" si="1"/>
        <v>-512</v>
      </c>
      <c r="G40">
        <f t="shared" si="4"/>
        <v>-3.7336000023060478E-3</v>
      </c>
      <c r="H40">
        <f t="shared" si="5"/>
        <v>-3.7336000023060478E-3</v>
      </c>
      <c r="O40">
        <f t="shared" ca="1" si="2"/>
        <v>2.1412644189876991E-3</v>
      </c>
      <c r="Q40" s="2">
        <f t="shared" si="3"/>
        <v>7091.0730000000003</v>
      </c>
    </row>
    <row r="41" spans="1:17" x14ac:dyDescent="0.2">
      <c r="A41" s="47" t="s">
        <v>190</v>
      </c>
      <c r="B41" s="48" t="s">
        <v>93</v>
      </c>
      <c r="C41" s="47">
        <v>22279.186000000002</v>
      </c>
      <c r="D41" s="13"/>
      <c r="E41">
        <f t="shared" si="0"/>
        <v>-465.99955379835251</v>
      </c>
      <c r="F41">
        <f t="shared" si="1"/>
        <v>-466</v>
      </c>
      <c r="G41">
        <f t="shared" si="4"/>
        <v>1.6452000018034596E-3</v>
      </c>
      <c r="H41">
        <f t="shared" si="5"/>
        <v>1.6452000018034596E-3</v>
      </c>
      <c r="O41">
        <f t="shared" ca="1" si="2"/>
        <v>2.0992346602693533E-3</v>
      </c>
      <c r="Q41" s="2">
        <f t="shared" si="3"/>
        <v>7260.6860000000015</v>
      </c>
    </row>
    <row r="42" spans="1:17" x14ac:dyDescent="0.2">
      <c r="A42" s="47" t="s">
        <v>190</v>
      </c>
      <c r="B42" s="48" t="s">
        <v>93</v>
      </c>
      <c r="C42" s="47">
        <v>22522.526999999998</v>
      </c>
      <c r="D42" s="13"/>
      <c r="E42">
        <f t="shared" si="0"/>
        <v>-400.00201240957057</v>
      </c>
      <c r="F42">
        <f t="shared" si="1"/>
        <v>-400</v>
      </c>
      <c r="G42">
        <f t="shared" si="4"/>
        <v>-7.4200000017299317E-3</v>
      </c>
      <c r="H42">
        <f t="shared" si="5"/>
        <v>-7.4200000017299317E-3</v>
      </c>
      <c r="O42">
        <f t="shared" ca="1" si="2"/>
        <v>2.0389310934125961E-3</v>
      </c>
      <c r="Q42" s="2">
        <f t="shared" si="3"/>
        <v>7504.0269999999982</v>
      </c>
    </row>
    <row r="43" spans="1:17" x14ac:dyDescent="0.2">
      <c r="A43" s="47" t="s">
        <v>190</v>
      </c>
      <c r="B43" s="48" t="s">
        <v>93</v>
      </c>
      <c r="C43" s="47">
        <v>22533.602999999999</v>
      </c>
      <c r="D43" s="13"/>
      <c r="E43">
        <f t="shared" si="0"/>
        <v>-396.9980436232903</v>
      </c>
      <c r="F43">
        <f t="shared" si="1"/>
        <v>-397</v>
      </c>
      <c r="G43">
        <f t="shared" si="4"/>
        <v>7.2133999965444673E-3</v>
      </c>
      <c r="H43">
        <f t="shared" si="5"/>
        <v>7.2133999965444673E-3</v>
      </c>
      <c r="O43">
        <f t="shared" ca="1" si="2"/>
        <v>2.0361900221918345E-3</v>
      </c>
      <c r="Q43" s="2">
        <f t="shared" si="3"/>
        <v>7515.1029999999992</v>
      </c>
    </row>
    <row r="44" spans="1:17" x14ac:dyDescent="0.2">
      <c r="A44" s="47" t="s">
        <v>190</v>
      </c>
      <c r="B44" s="48" t="s">
        <v>93</v>
      </c>
      <c r="C44" s="47">
        <v>22961.29</v>
      </c>
      <c r="D44" s="13"/>
      <c r="E44">
        <f t="shared" si="0"/>
        <v>-281.00324421034929</v>
      </c>
      <c r="F44">
        <f t="shared" si="1"/>
        <v>-281</v>
      </c>
      <c r="G44">
        <f t="shared" si="4"/>
        <v>-1.1961799998971401E-2</v>
      </c>
      <c r="H44">
        <f t="shared" si="5"/>
        <v>-1.1961799998971401E-2</v>
      </c>
      <c r="O44">
        <f t="shared" ca="1" si="2"/>
        <v>1.9302019349890496E-3</v>
      </c>
      <c r="Q44" s="2">
        <f t="shared" si="3"/>
        <v>7942.7900000000009</v>
      </c>
    </row>
    <row r="45" spans="1:17" x14ac:dyDescent="0.2">
      <c r="A45" s="47" t="s">
        <v>190</v>
      </c>
      <c r="B45" s="48" t="s">
        <v>93</v>
      </c>
      <c r="C45" s="47">
        <v>23499.623</v>
      </c>
      <c r="D45" s="13"/>
      <c r="E45">
        <f t="shared" si="0"/>
        <v>-134.99967535656987</v>
      </c>
      <c r="F45">
        <f t="shared" si="1"/>
        <v>-135</v>
      </c>
      <c r="G45">
        <f t="shared" si="4"/>
        <v>1.1969999977736734E-3</v>
      </c>
      <c r="H45">
        <f t="shared" si="5"/>
        <v>1.1969999977736734E-3</v>
      </c>
      <c r="O45">
        <f t="shared" ca="1" si="2"/>
        <v>1.7968031355786477E-3</v>
      </c>
      <c r="Q45" s="2">
        <f t="shared" si="3"/>
        <v>8481.1229999999996</v>
      </c>
    </row>
    <row r="46" spans="1:17" x14ac:dyDescent="0.2">
      <c r="A46" s="47" t="s">
        <v>190</v>
      </c>
      <c r="B46" s="48" t="s">
        <v>93</v>
      </c>
      <c r="C46" s="47">
        <v>23514.370999999999</v>
      </c>
      <c r="D46" s="13"/>
      <c r="E46">
        <f t="shared" si="0"/>
        <v>-130.99980792608451</v>
      </c>
      <c r="F46">
        <f t="shared" si="1"/>
        <v>-131</v>
      </c>
      <c r="G46">
        <f t="shared" si="4"/>
        <v>7.0819999746163376E-4</v>
      </c>
      <c r="H46">
        <f t="shared" si="5"/>
        <v>7.0819999746163376E-4</v>
      </c>
      <c r="O46">
        <f t="shared" ca="1" si="2"/>
        <v>1.7931483739509655E-3</v>
      </c>
      <c r="Q46" s="2">
        <f t="shared" si="3"/>
        <v>8495.8709999999992</v>
      </c>
    </row>
    <row r="47" spans="1:17" x14ac:dyDescent="0.2">
      <c r="A47" s="47" t="s">
        <v>190</v>
      </c>
      <c r="B47" s="48" t="s">
        <v>93</v>
      </c>
      <c r="C47" s="47">
        <v>23525.438999999998</v>
      </c>
      <c r="D47" s="13"/>
      <c r="E47">
        <f t="shared" si="0"/>
        <v>-127.9980088536265</v>
      </c>
      <c r="F47">
        <f t="shared" si="1"/>
        <v>-128</v>
      </c>
      <c r="G47">
        <f t="shared" si="4"/>
        <v>7.341599997744197E-3</v>
      </c>
      <c r="H47">
        <f t="shared" si="5"/>
        <v>7.341599997744197E-3</v>
      </c>
      <c r="O47">
        <f t="shared" ca="1" si="2"/>
        <v>1.7904073027302039E-3</v>
      </c>
      <c r="Q47" s="2">
        <f t="shared" si="3"/>
        <v>8506.9389999999985</v>
      </c>
    </row>
    <row r="48" spans="1:17" x14ac:dyDescent="0.2">
      <c r="A48" s="47" t="s">
        <v>209</v>
      </c>
      <c r="B48" s="48" t="s">
        <v>93</v>
      </c>
      <c r="C48" s="47">
        <v>23610.25</v>
      </c>
      <c r="D48" s="13"/>
      <c r="E48">
        <f t="shared" si="0"/>
        <v>-104.99605898605729</v>
      </c>
      <c r="F48">
        <f t="shared" si="1"/>
        <v>-105</v>
      </c>
      <c r="G48">
        <f t="shared" si="4"/>
        <v>1.4530999997077743E-2</v>
      </c>
      <c r="H48">
        <f t="shared" si="5"/>
        <v>1.4530999997077743E-2</v>
      </c>
      <c r="O48">
        <f t="shared" ca="1" si="2"/>
        <v>1.769392423371031E-3</v>
      </c>
      <c r="Q48" s="2">
        <f t="shared" si="3"/>
        <v>8591.75</v>
      </c>
    </row>
    <row r="49" spans="1:17" x14ac:dyDescent="0.2">
      <c r="A49" s="47" t="s">
        <v>190</v>
      </c>
      <c r="B49" s="48" t="s">
        <v>93</v>
      </c>
      <c r="C49" s="47">
        <v>23665.541000000001</v>
      </c>
      <c r="D49" s="13"/>
      <c r="E49">
        <f t="shared" si="0"/>
        <v>-90.000353120924558</v>
      </c>
      <c r="F49">
        <f t="shared" si="1"/>
        <v>-90</v>
      </c>
      <c r="G49">
        <f t="shared" si="4"/>
        <v>-1.3020000005781185E-3</v>
      </c>
      <c r="H49">
        <f t="shared" si="5"/>
        <v>-1.3020000005781185E-3</v>
      </c>
      <c r="O49">
        <f t="shared" ca="1" si="2"/>
        <v>1.7556870672672225E-3</v>
      </c>
      <c r="Q49" s="2">
        <f t="shared" si="3"/>
        <v>8647.0410000000011</v>
      </c>
    </row>
    <row r="50" spans="1:17" x14ac:dyDescent="0.2">
      <c r="A50" t="s">
        <v>13</v>
      </c>
      <c r="C50" s="13">
        <v>23997.383300000001</v>
      </c>
      <c r="D50" s="13" t="s">
        <v>15</v>
      </c>
      <c r="E50">
        <f t="shared" si="0"/>
        <v>0</v>
      </c>
      <c r="F50">
        <f t="shared" si="1"/>
        <v>0</v>
      </c>
      <c r="G50">
        <f t="shared" si="4"/>
        <v>0</v>
      </c>
      <c r="H50">
        <f t="shared" si="5"/>
        <v>0</v>
      </c>
      <c r="O50">
        <f t="shared" ca="1" si="2"/>
        <v>1.6734549306443721E-3</v>
      </c>
      <c r="Q50" s="2">
        <f t="shared" si="3"/>
        <v>8978.8833000000013</v>
      </c>
    </row>
    <row r="51" spans="1:17" x14ac:dyDescent="0.2">
      <c r="A51" s="47" t="s">
        <v>190</v>
      </c>
      <c r="B51" s="48" t="s">
        <v>93</v>
      </c>
      <c r="C51" s="47">
        <v>23997.385999999999</v>
      </c>
      <c r="D51" s="13"/>
      <c r="E51">
        <f t="shared" si="0"/>
        <v>7.3227841411816548E-4</v>
      </c>
      <c r="F51">
        <f t="shared" si="1"/>
        <v>0</v>
      </c>
      <c r="G51">
        <f t="shared" si="4"/>
        <v>2.6999999972758815E-3</v>
      </c>
      <c r="H51">
        <f t="shared" si="5"/>
        <v>2.6999999972758815E-3</v>
      </c>
      <c r="O51">
        <f t="shared" ca="1" si="2"/>
        <v>1.6734549306443721E-3</v>
      </c>
      <c r="Q51" s="2">
        <f t="shared" si="3"/>
        <v>8978.8859999999986</v>
      </c>
    </row>
    <row r="52" spans="1:17" x14ac:dyDescent="0.2">
      <c r="A52" s="47" t="s">
        <v>190</v>
      </c>
      <c r="B52" s="48" t="s">
        <v>93</v>
      </c>
      <c r="C52" s="47">
        <v>24266.538</v>
      </c>
      <c r="D52" s="13"/>
      <c r="E52">
        <f t="shared" si="0"/>
        <v>72.9985840990025</v>
      </c>
      <c r="F52">
        <f t="shared" si="1"/>
        <v>73</v>
      </c>
      <c r="G52">
        <f t="shared" si="4"/>
        <v>-5.2206000000296626E-3</v>
      </c>
      <c r="H52">
        <f t="shared" si="5"/>
        <v>-5.2206000000296626E-3</v>
      </c>
      <c r="O52">
        <f t="shared" ca="1" si="2"/>
        <v>1.6067555309391712E-3</v>
      </c>
      <c r="Q52" s="2">
        <f t="shared" si="3"/>
        <v>9248.0380000000005</v>
      </c>
    </row>
    <row r="53" spans="1:17" x14ac:dyDescent="0.2">
      <c r="A53" s="47" t="s">
        <v>190</v>
      </c>
      <c r="B53" s="48" t="s">
        <v>93</v>
      </c>
      <c r="C53" s="47">
        <v>24620.510999999999</v>
      </c>
      <c r="D53" s="13"/>
      <c r="E53">
        <f t="shared" ref="E53:E84" si="6">+(C53-C$7)/C$8</f>
        <v>169.00109792943593</v>
      </c>
      <c r="F53">
        <f t="shared" ref="F53:F84" si="7">ROUND(2*E53,0)/2</f>
        <v>169</v>
      </c>
      <c r="G53">
        <f t="shared" si="4"/>
        <v>4.0481999967596494E-3</v>
      </c>
      <c r="H53">
        <f t="shared" si="5"/>
        <v>4.0481999967596494E-3</v>
      </c>
      <c r="O53">
        <f t="shared" ref="O53:O84" ca="1" si="8">+C$11+C$12*$F53</f>
        <v>1.5190412518747973E-3</v>
      </c>
      <c r="Q53" s="2">
        <f t="shared" ref="Q53:Q84" si="9">+C53-15018.5</f>
        <v>9602.0109999999986</v>
      </c>
    </row>
    <row r="54" spans="1:17" x14ac:dyDescent="0.2">
      <c r="A54" s="47" t="s">
        <v>190</v>
      </c>
      <c r="B54" s="48" t="s">
        <v>93</v>
      </c>
      <c r="C54" s="47">
        <v>25361.62</v>
      </c>
      <c r="D54" s="13"/>
      <c r="E54">
        <f t="shared" si="6"/>
        <v>370.00040302434172</v>
      </c>
      <c r="F54">
        <f t="shared" si="7"/>
        <v>370</v>
      </c>
      <c r="G54">
        <f t="shared" si="4"/>
        <v>1.485999997385079E-3</v>
      </c>
      <c r="H54">
        <f t="shared" si="5"/>
        <v>1.485999997385079E-3</v>
      </c>
      <c r="O54">
        <f t="shared" ca="1" si="8"/>
        <v>1.3353894800837648E-3</v>
      </c>
      <c r="Q54" s="2">
        <f t="shared" si="9"/>
        <v>10343.119999999999</v>
      </c>
    </row>
    <row r="55" spans="1:17" x14ac:dyDescent="0.2">
      <c r="A55" s="47" t="s">
        <v>190</v>
      </c>
      <c r="B55" s="48" t="s">
        <v>93</v>
      </c>
      <c r="C55" s="47">
        <v>25376.378000000001</v>
      </c>
      <c r="D55" s="13"/>
      <c r="E55">
        <f t="shared" si="6"/>
        <v>374.0029825971049</v>
      </c>
      <c r="F55">
        <f t="shared" si="7"/>
        <v>374</v>
      </c>
      <c r="G55">
        <f t="shared" si="4"/>
        <v>1.0997199999110308E-2</v>
      </c>
      <c r="H55">
        <f t="shared" si="5"/>
        <v>1.0997199999110308E-2</v>
      </c>
      <c r="O55">
        <f t="shared" ca="1" si="8"/>
        <v>1.3317347184560826E-3</v>
      </c>
      <c r="Q55" s="2">
        <f t="shared" si="9"/>
        <v>10357.878000000001</v>
      </c>
    </row>
    <row r="56" spans="1:17" x14ac:dyDescent="0.2">
      <c r="A56" s="47" t="s">
        <v>190</v>
      </c>
      <c r="B56" s="48" t="s">
        <v>93</v>
      </c>
      <c r="C56" s="47">
        <v>25398.492999999999</v>
      </c>
      <c r="D56" s="13"/>
      <c r="E56">
        <f t="shared" si="6"/>
        <v>380.00088524323854</v>
      </c>
      <c r="F56">
        <f t="shared" si="7"/>
        <v>380</v>
      </c>
      <c r="G56">
        <f t="shared" si="4"/>
        <v>3.263999995397171E-3</v>
      </c>
      <c r="H56">
        <f t="shared" si="5"/>
        <v>3.263999995397171E-3</v>
      </c>
      <c r="O56">
        <f t="shared" ca="1" si="8"/>
        <v>1.3262525760145592E-3</v>
      </c>
      <c r="Q56" s="2">
        <f t="shared" si="9"/>
        <v>10379.992999999999</v>
      </c>
    </row>
    <row r="57" spans="1:17" x14ac:dyDescent="0.2">
      <c r="A57" s="47" t="s">
        <v>190</v>
      </c>
      <c r="B57" s="48" t="s">
        <v>93</v>
      </c>
      <c r="C57" s="47">
        <v>25494.355</v>
      </c>
      <c r="D57" s="13"/>
      <c r="E57">
        <f t="shared" si="6"/>
        <v>406.00002354139446</v>
      </c>
      <c r="F57">
        <f t="shared" si="7"/>
        <v>406</v>
      </c>
      <c r="G57">
        <f t="shared" si="4"/>
        <v>8.679999882588163E-5</v>
      </c>
      <c r="H57">
        <f t="shared" si="5"/>
        <v>8.679999882588163E-5</v>
      </c>
      <c r="O57">
        <f t="shared" ca="1" si="8"/>
        <v>1.3024966254346247E-3</v>
      </c>
      <c r="Q57" s="2">
        <f t="shared" si="9"/>
        <v>10475.855</v>
      </c>
    </row>
    <row r="58" spans="1:17" x14ac:dyDescent="0.2">
      <c r="A58" s="47" t="s">
        <v>190</v>
      </c>
      <c r="B58" s="48" t="s">
        <v>93</v>
      </c>
      <c r="C58" s="47">
        <v>25516.482</v>
      </c>
      <c r="D58" s="13"/>
      <c r="E58">
        <f t="shared" si="6"/>
        <v>412.00118075826146</v>
      </c>
      <c r="F58">
        <f t="shared" si="7"/>
        <v>412</v>
      </c>
      <c r="G58">
        <f t="shared" si="4"/>
        <v>4.3535999975574668E-3</v>
      </c>
      <c r="H58">
        <f t="shared" si="5"/>
        <v>4.3535999975574668E-3</v>
      </c>
      <c r="O58">
        <f t="shared" ca="1" si="8"/>
        <v>1.2970144829931012E-3</v>
      </c>
      <c r="Q58" s="2">
        <f t="shared" si="9"/>
        <v>10497.982</v>
      </c>
    </row>
    <row r="59" spans="1:17" x14ac:dyDescent="0.2">
      <c r="A59" s="47" t="s">
        <v>234</v>
      </c>
      <c r="B59" s="48" t="s">
        <v>93</v>
      </c>
      <c r="C59" s="47">
        <v>25774.578000000001</v>
      </c>
      <c r="D59" s="13"/>
      <c r="E59">
        <f t="shared" si="6"/>
        <v>482.0004880771242</v>
      </c>
      <c r="F59">
        <f t="shared" si="7"/>
        <v>482</v>
      </c>
      <c r="G59">
        <f t="shared" si="4"/>
        <v>1.7995999987761024E-3</v>
      </c>
      <c r="H59">
        <f t="shared" si="5"/>
        <v>1.7995999987761024E-3</v>
      </c>
      <c r="O59">
        <f t="shared" ca="1" si="8"/>
        <v>1.2330561545086621E-3</v>
      </c>
      <c r="Q59" s="2">
        <f t="shared" si="9"/>
        <v>10756.078000000001</v>
      </c>
    </row>
    <row r="60" spans="1:17" x14ac:dyDescent="0.2">
      <c r="A60" s="47" t="s">
        <v>190</v>
      </c>
      <c r="B60" s="48" t="s">
        <v>93</v>
      </c>
      <c r="C60" s="47">
        <v>25811.440999999999</v>
      </c>
      <c r="D60" s="13"/>
      <c r="E60">
        <f t="shared" si="6"/>
        <v>491.99825815374317</v>
      </c>
      <c r="F60">
        <f t="shared" si="7"/>
        <v>492</v>
      </c>
      <c r="G60">
        <f t="shared" si="4"/>
        <v>-6.4224000016110949E-3</v>
      </c>
      <c r="H60">
        <f t="shared" si="5"/>
        <v>-6.4224000016110949E-3</v>
      </c>
      <c r="O60">
        <f t="shared" ca="1" si="8"/>
        <v>1.2239192504394565E-3</v>
      </c>
      <c r="Q60" s="2">
        <f t="shared" si="9"/>
        <v>10792.940999999999</v>
      </c>
    </row>
    <row r="61" spans="1:17" x14ac:dyDescent="0.2">
      <c r="A61" s="47" t="s">
        <v>209</v>
      </c>
      <c r="B61" s="48" t="s">
        <v>93</v>
      </c>
      <c r="C61" s="47">
        <v>25859.375</v>
      </c>
      <c r="D61" s="13"/>
      <c r="E61">
        <f t="shared" si="6"/>
        <v>504.99864094550452</v>
      </c>
      <c r="F61">
        <f t="shared" si="7"/>
        <v>505</v>
      </c>
      <c r="G61">
        <f t="shared" si="4"/>
        <v>-5.0110000011045486E-3</v>
      </c>
      <c r="H61">
        <f t="shared" si="5"/>
        <v>-5.0110000011045486E-3</v>
      </c>
      <c r="O61">
        <f t="shared" ca="1" si="8"/>
        <v>1.2120412751494892E-3</v>
      </c>
      <c r="Q61" s="2">
        <f t="shared" si="9"/>
        <v>10840.875</v>
      </c>
    </row>
    <row r="62" spans="1:17" x14ac:dyDescent="0.2">
      <c r="A62" s="47" t="s">
        <v>190</v>
      </c>
      <c r="B62" s="48" t="s">
        <v>93</v>
      </c>
      <c r="C62" s="47">
        <v>25881.505000000001</v>
      </c>
      <c r="D62" s="13"/>
      <c r="E62">
        <f t="shared" si="6"/>
        <v>511.0006118050548</v>
      </c>
      <c r="F62">
        <f t="shared" si="7"/>
        <v>511</v>
      </c>
      <c r="G62">
        <f t="shared" si="4"/>
        <v>2.2557999982382171E-3</v>
      </c>
      <c r="H62">
        <f t="shared" si="5"/>
        <v>2.2557999982382171E-3</v>
      </c>
      <c r="O62">
        <f t="shared" ca="1" si="8"/>
        <v>1.2065591327079658E-3</v>
      </c>
      <c r="Q62" s="2">
        <f t="shared" si="9"/>
        <v>10863.005000000001</v>
      </c>
    </row>
    <row r="63" spans="1:17" x14ac:dyDescent="0.2">
      <c r="A63" s="47" t="s">
        <v>209</v>
      </c>
      <c r="B63" s="48" t="s">
        <v>93</v>
      </c>
      <c r="C63" s="47">
        <v>26117.473000000002</v>
      </c>
      <c r="D63" s="13"/>
      <c r="E63">
        <f t="shared" si="6"/>
        <v>574.99849069282277</v>
      </c>
      <c r="F63">
        <f t="shared" si="7"/>
        <v>575</v>
      </c>
      <c r="G63">
        <f t="shared" si="4"/>
        <v>-5.5649999994784594E-3</v>
      </c>
      <c r="H63">
        <f t="shared" si="5"/>
        <v>-5.5649999994784594E-3</v>
      </c>
      <c r="O63">
        <f t="shared" ca="1" si="8"/>
        <v>1.1480829466650499E-3</v>
      </c>
      <c r="Q63" s="2">
        <f t="shared" si="9"/>
        <v>11098.973000000002</v>
      </c>
    </row>
    <row r="64" spans="1:17" x14ac:dyDescent="0.2">
      <c r="A64" s="47" t="s">
        <v>248</v>
      </c>
      <c r="B64" s="48" t="s">
        <v>93</v>
      </c>
      <c r="C64" s="47">
        <v>26202.294000000002</v>
      </c>
      <c r="D64" s="13"/>
      <c r="E64">
        <f t="shared" si="6"/>
        <v>598.00315270266879</v>
      </c>
      <c r="F64">
        <f t="shared" si="7"/>
        <v>598</v>
      </c>
      <c r="G64">
        <f t="shared" si="4"/>
        <v>1.1624400001892354E-2</v>
      </c>
      <c r="H64">
        <f t="shared" si="5"/>
        <v>1.1624400001892354E-2</v>
      </c>
      <c r="O64">
        <f t="shared" ca="1" si="8"/>
        <v>1.1270680673058772E-3</v>
      </c>
      <c r="Q64" s="2">
        <f t="shared" si="9"/>
        <v>11183.794000000002</v>
      </c>
    </row>
    <row r="65" spans="1:21" x14ac:dyDescent="0.2">
      <c r="A65" s="47" t="s">
        <v>190</v>
      </c>
      <c r="B65" s="48" t="s">
        <v>93</v>
      </c>
      <c r="C65" s="47">
        <v>26224.400000000001</v>
      </c>
      <c r="D65" s="13"/>
      <c r="E65">
        <f t="shared" si="6"/>
        <v>603.99861442075337</v>
      </c>
      <c r="F65">
        <f t="shared" si="7"/>
        <v>604</v>
      </c>
      <c r="G65">
        <f t="shared" si="4"/>
        <v>-5.1088000000163447E-3</v>
      </c>
      <c r="H65">
        <f t="shared" si="5"/>
        <v>-5.1088000000163447E-3</v>
      </c>
      <c r="O65">
        <f t="shared" ca="1" si="8"/>
        <v>1.1215859248643535E-3</v>
      </c>
      <c r="Q65" s="2">
        <f t="shared" si="9"/>
        <v>11205.900000000001</v>
      </c>
    </row>
    <row r="66" spans="1:21" x14ac:dyDescent="0.2">
      <c r="A66" s="47" t="s">
        <v>248</v>
      </c>
      <c r="B66" s="48" t="s">
        <v>93</v>
      </c>
      <c r="C66" s="47">
        <v>26342.397000000001</v>
      </c>
      <c r="D66" s="13"/>
      <c r="E66">
        <f t="shared" si="6"/>
        <v>636.00107964959761</v>
      </c>
      <c r="F66">
        <f t="shared" si="7"/>
        <v>636</v>
      </c>
      <c r="G66">
        <f t="shared" si="4"/>
        <v>3.9808000001357868E-3</v>
      </c>
      <c r="H66">
        <f t="shared" si="5"/>
        <v>3.9808000001357868E-3</v>
      </c>
      <c r="O66">
        <f t="shared" ca="1" si="8"/>
        <v>1.0923478318428958E-3</v>
      </c>
      <c r="Q66" s="2">
        <f t="shared" si="9"/>
        <v>11323.897000000001</v>
      </c>
    </row>
    <row r="67" spans="1:21" x14ac:dyDescent="0.2">
      <c r="A67" s="47" t="s">
        <v>248</v>
      </c>
      <c r="B67" s="48" t="s">
        <v>93</v>
      </c>
      <c r="C67" s="47">
        <v>26674.241999999998</v>
      </c>
      <c r="D67" s="13"/>
      <c r="E67">
        <f t="shared" si="6"/>
        <v>726.00216504893626</v>
      </c>
      <c r="F67">
        <f t="shared" si="7"/>
        <v>726</v>
      </c>
      <c r="G67">
        <f t="shared" si="4"/>
        <v>7.9827999979897868E-3</v>
      </c>
      <c r="H67">
        <f t="shared" si="5"/>
        <v>7.9827999979897868E-3</v>
      </c>
      <c r="O67">
        <f t="shared" ca="1" si="8"/>
        <v>1.0101156952200454E-3</v>
      </c>
      <c r="Q67" s="2">
        <f t="shared" si="9"/>
        <v>11655.741999999998</v>
      </c>
    </row>
    <row r="68" spans="1:21" x14ac:dyDescent="0.2">
      <c r="A68" s="47" t="s">
        <v>248</v>
      </c>
      <c r="B68" s="48" t="s">
        <v>567</v>
      </c>
      <c r="C68" s="47">
        <v>26934.394</v>
      </c>
      <c r="D68" s="13"/>
      <c r="E68">
        <f t="shared" si="6"/>
        <v>796.55908882000131</v>
      </c>
      <c r="F68">
        <f t="shared" si="7"/>
        <v>796.5</v>
      </c>
      <c r="H68">
        <f>+U68</f>
        <v>0.21786769999744138</v>
      </c>
      <c r="O68">
        <f t="shared" ca="1" si="8"/>
        <v>9.4570052153214576E-4</v>
      </c>
      <c r="Q68" s="2">
        <f t="shared" si="9"/>
        <v>11915.894</v>
      </c>
      <c r="U68">
        <f>+C68-(C$7+F68*C$8)</f>
        <v>0.21786769999744138</v>
      </c>
    </row>
    <row r="69" spans="1:21" x14ac:dyDescent="0.2">
      <c r="A69" s="47" t="s">
        <v>262</v>
      </c>
      <c r="B69" s="48" t="s">
        <v>93</v>
      </c>
      <c r="C69" s="47">
        <v>27223.616999999998</v>
      </c>
      <c r="D69" s="13"/>
      <c r="E69">
        <f t="shared" si="6"/>
        <v>875.00048140525337</v>
      </c>
      <c r="F69">
        <f t="shared" si="7"/>
        <v>875</v>
      </c>
      <c r="G69">
        <f t="shared" ref="G69:G100" si="10">+C69-(C$7+F69*C$8)</f>
        <v>1.7749999969964847E-3</v>
      </c>
      <c r="H69">
        <f t="shared" ref="H69:H91" si="11">+G69</f>
        <v>1.7749999969964847E-3</v>
      </c>
      <c r="O69">
        <f t="shared" ca="1" si="8"/>
        <v>8.739758245888818E-4</v>
      </c>
      <c r="Q69" s="2">
        <f t="shared" si="9"/>
        <v>12205.116999999998</v>
      </c>
    </row>
    <row r="70" spans="1:21" x14ac:dyDescent="0.2">
      <c r="A70" s="47" t="s">
        <v>265</v>
      </c>
      <c r="B70" s="48" t="s">
        <v>93</v>
      </c>
      <c r="C70" s="47">
        <v>27345.284</v>
      </c>
      <c r="D70" s="13"/>
      <c r="E70">
        <f t="shared" si="6"/>
        <v>907.99830284984807</v>
      </c>
      <c r="F70">
        <f t="shared" si="7"/>
        <v>908</v>
      </c>
      <c r="G70">
        <f t="shared" si="10"/>
        <v>-6.257600001845276E-3</v>
      </c>
      <c r="H70">
        <f t="shared" si="11"/>
        <v>-6.257600001845276E-3</v>
      </c>
      <c r="O70">
        <f t="shared" ca="1" si="8"/>
        <v>8.4382404116050335E-4</v>
      </c>
      <c r="Q70" s="2">
        <f t="shared" si="9"/>
        <v>12326.784</v>
      </c>
    </row>
    <row r="71" spans="1:21" x14ac:dyDescent="0.2">
      <c r="A71" s="47" t="s">
        <v>265</v>
      </c>
      <c r="B71" s="48" t="s">
        <v>93</v>
      </c>
      <c r="C71" s="47">
        <v>27566.511999999999</v>
      </c>
      <c r="D71" s="13"/>
      <c r="E71">
        <f t="shared" si="6"/>
        <v>967.99848402095199</v>
      </c>
      <c r="F71">
        <f t="shared" si="7"/>
        <v>968</v>
      </c>
      <c r="G71">
        <f t="shared" si="10"/>
        <v>-5.5896000012580771E-3</v>
      </c>
      <c r="H71">
        <f t="shared" si="11"/>
        <v>-5.5896000012580771E-3</v>
      </c>
      <c r="O71">
        <f t="shared" ca="1" si="8"/>
        <v>7.8900261674526967E-4</v>
      </c>
      <c r="Q71" s="2">
        <f t="shared" si="9"/>
        <v>12548.011999999999</v>
      </c>
    </row>
    <row r="72" spans="1:21" x14ac:dyDescent="0.2">
      <c r="A72" s="47" t="s">
        <v>271</v>
      </c>
      <c r="B72" s="48" t="s">
        <v>93</v>
      </c>
      <c r="C72" s="47">
        <v>27673.440999999999</v>
      </c>
      <c r="D72" s="13"/>
      <c r="E72">
        <f t="shared" si="6"/>
        <v>996.99915017733815</v>
      </c>
      <c r="F72">
        <f t="shared" si="7"/>
        <v>997</v>
      </c>
      <c r="G72">
        <f t="shared" si="10"/>
        <v>-3.1334000013885088E-3</v>
      </c>
      <c r="H72">
        <f t="shared" si="11"/>
        <v>-3.1334000013885088E-3</v>
      </c>
      <c r="O72">
        <f t="shared" ca="1" si="8"/>
        <v>7.6250559494457344E-4</v>
      </c>
      <c r="Q72" s="2">
        <f t="shared" si="9"/>
        <v>12654.940999999999</v>
      </c>
    </row>
    <row r="73" spans="1:21" x14ac:dyDescent="0.2">
      <c r="A73" s="47" t="s">
        <v>275</v>
      </c>
      <c r="B73" s="48" t="s">
        <v>93</v>
      </c>
      <c r="C73" s="47">
        <v>28366.624</v>
      </c>
      <c r="D73" s="13"/>
      <c r="E73">
        <f t="shared" si="6"/>
        <v>1185.000242194305</v>
      </c>
      <c r="F73">
        <f t="shared" si="7"/>
        <v>1185</v>
      </c>
      <c r="G73">
        <f t="shared" si="10"/>
        <v>8.9300000036018901E-4</v>
      </c>
      <c r="H73">
        <f t="shared" si="11"/>
        <v>8.9300000036018901E-4</v>
      </c>
      <c r="O73">
        <f t="shared" ca="1" si="8"/>
        <v>5.9073179844350808E-4</v>
      </c>
      <c r="Q73" s="2">
        <f t="shared" si="9"/>
        <v>13348.124</v>
      </c>
    </row>
    <row r="74" spans="1:21" x14ac:dyDescent="0.2">
      <c r="A74" s="47" t="s">
        <v>275</v>
      </c>
      <c r="B74" s="48" t="s">
        <v>93</v>
      </c>
      <c r="C74" s="47">
        <v>28429.302</v>
      </c>
      <c r="D74" s="13"/>
      <c r="E74">
        <f t="shared" si="6"/>
        <v>1201.9994075596405</v>
      </c>
      <c r="F74">
        <f t="shared" si="7"/>
        <v>1202</v>
      </c>
      <c r="G74">
        <f t="shared" si="10"/>
        <v>-2.1844000038981903E-3</v>
      </c>
      <c r="H74">
        <f t="shared" si="11"/>
        <v>-2.1844000038981903E-3</v>
      </c>
      <c r="O74">
        <f t="shared" ca="1" si="8"/>
        <v>5.7519906152585861E-4</v>
      </c>
      <c r="Q74" s="2">
        <f t="shared" si="9"/>
        <v>13410.802</v>
      </c>
    </row>
    <row r="75" spans="1:21" x14ac:dyDescent="0.2">
      <c r="A75" s="47" t="s">
        <v>275</v>
      </c>
      <c r="B75" s="48" t="s">
        <v>93</v>
      </c>
      <c r="C75" s="47">
        <v>28466.175999999999</v>
      </c>
      <c r="D75" s="13"/>
      <c r="E75">
        <f t="shared" si="6"/>
        <v>1212.0001609927651</v>
      </c>
      <c r="F75">
        <f t="shared" si="7"/>
        <v>1212</v>
      </c>
      <c r="G75">
        <f t="shared" si="10"/>
        <v>5.9359999795560725E-4</v>
      </c>
      <c r="H75">
        <f t="shared" si="11"/>
        <v>5.9359999795560725E-4</v>
      </c>
      <c r="O75">
        <f t="shared" ca="1" si="8"/>
        <v>5.6606215745665296E-4</v>
      </c>
      <c r="Q75" s="2">
        <f t="shared" si="9"/>
        <v>13447.675999999999</v>
      </c>
    </row>
    <row r="76" spans="1:21" x14ac:dyDescent="0.2">
      <c r="A76" s="47" t="s">
        <v>275</v>
      </c>
      <c r="B76" s="48" t="s">
        <v>93</v>
      </c>
      <c r="C76" s="47">
        <v>28477.23</v>
      </c>
      <c r="D76" s="13"/>
      <c r="E76">
        <f t="shared" si="6"/>
        <v>1214.9981630660352</v>
      </c>
      <c r="F76">
        <f t="shared" si="7"/>
        <v>1215</v>
      </c>
      <c r="G76">
        <f t="shared" si="10"/>
        <v>-6.7730000009760261E-3</v>
      </c>
      <c r="H76">
        <f t="shared" si="11"/>
        <v>-6.7730000009760261E-3</v>
      </c>
      <c r="O76">
        <f t="shared" ca="1" si="8"/>
        <v>5.6332108623589135E-4</v>
      </c>
      <c r="Q76" s="2">
        <f t="shared" si="9"/>
        <v>13458.73</v>
      </c>
    </row>
    <row r="77" spans="1:21" x14ac:dyDescent="0.2">
      <c r="A77" s="47" t="s">
        <v>275</v>
      </c>
      <c r="B77" s="48" t="s">
        <v>93</v>
      </c>
      <c r="C77" s="47">
        <v>28661.591</v>
      </c>
      <c r="D77" s="13"/>
      <c r="E77">
        <f t="shared" si="6"/>
        <v>1264.9994893036089</v>
      </c>
      <c r="F77">
        <f t="shared" si="7"/>
        <v>1265</v>
      </c>
      <c r="G77">
        <f t="shared" si="10"/>
        <v>-1.8830000008165371E-3</v>
      </c>
      <c r="H77">
        <f t="shared" si="11"/>
        <v>-1.8830000008165371E-3</v>
      </c>
      <c r="O77">
        <f t="shared" ca="1" si="8"/>
        <v>5.1763656588986332E-4</v>
      </c>
      <c r="Q77" s="2">
        <f t="shared" si="9"/>
        <v>13643.091</v>
      </c>
    </row>
    <row r="78" spans="1:21" x14ac:dyDescent="0.2">
      <c r="A78" s="47" t="s">
        <v>275</v>
      </c>
      <c r="B78" s="48" t="s">
        <v>93</v>
      </c>
      <c r="C78" s="47">
        <v>28687.401999999998</v>
      </c>
      <c r="D78" s="13"/>
      <c r="E78">
        <f t="shared" si="6"/>
        <v>1271.9997997354133</v>
      </c>
      <c r="F78">
        <f t="shared" si="7"/>
        <v>1272</v>
      </c>
      <c r="G78">
        <f t="shared" si="10"/>
        <v>-7.3840000186464749E-4</v>
      </c>
      <c r="H78">
        <f t="shared" si="11"/>
        <v>-7.3840000186464749E-4</v>
      </c>
      <c r="O78">
        <f t="shared" ca="1" si="8"/>
        <v>5.1124073304141928E-4</v>
      </c>
      <c r="Q78" s="2">
        <f t="shared" si="9"/>
        <v>13668.901999999998</v>
      </c>
    </row>
    <row r="79" spans="1:21" x14ac:dyDescent="0.2">
      <c r="A79" s="47" t="s">
        <v>275</v>
      </c>
      <c r="B79" s="48" t="s">
        <v>93</v>
      </c>
      <c r="C79" s="47">
        <v>28698.466</v>
      </c>
      <c r="D79" s="13"/>
      <c r="E79">
        <f t="shared" si="6"/>
        <v>1275.0005139509612</v>
      </c>
      <c r="F79">
        <f t="shared" si="7"/>
        <v>1275</v>
      </c>
      <c r="G79">
        <f t="shared" si="10"/>
        <v>1.8949999976030085E-3</v>
      </c>
      <c r="H79">
        <f t="shared" si="11"/>
        <v>1.8949999976030085E-3</v>
      </c>
      <c r="O79">
        <f t="shared" ca="1" si="8"/>
        <v>5.0849966182065767E-4</v>
      </c>
      <c r="Q79" s="2">
        <f t="shared" si="9"/>
        <v>13679.966</v>
      </c>
    </row>
    <row r="80" spans="1:21" x14ac:dyDescent="0.2">
      <c r="A80" s="47" t="s">
        <v>275</v>
      </c>
      <c r="B80" s="48" t="s">
        <v>93</v>
      </c>
      <c r="C80" s="47">
        <v>28757.46</v>
      </c>
      <c r="D80" s="13"/>
      <c r="E80">
        <f t="shared" si="6"/>
        <v>1291.0005261013582</v>
      </c>
      <c r="F80">
        <f t="shared" si="7"/>
        <v>1291</v>
      </c>
      <c r="G80">
        <f t="shared" si="10"/>
        <v>1.9397999967623036E-3</v>
      </c>
      <c r="H80">
        <f t="shared" si="11"/>
        <v>1.9397999967623036E-3</v>
      </c>
      <c r="O80">
        <f t="shared" ca="1" si="8"/>
        <v>4.938806153099288E-4</v>
      </c>
      <c r="Q80" s="2">
        <f t="shared" si="9"/>
        <v>13738.96</v>
      </c>
    </row>
    <row r="81" spans="1:32" x14ac:dyDescent="0.2">
      <c r="A81" s="47" t="s">
        <v>275</v>
      </c>
      <c r="B81" s="48" t="s">
        <v>93</v>
      </c>
      <c r="C81" s="47">
        <v>28779.574000000001</v>
      </c>
      <c r="D81" s="13"/>
      <c r="E81">
        <f t="shared" si="6"/>
        <v>1296.9981575332652</v>
      </c>
      <c r="F81">
        <f t="shared" si="7"/>
        <v>1297</v>
      </c>
      <c r="G81">
        <f t="shared" si="10"/>
        <v>-6.7933999998786021E-3</v>
      </c>
      <c r="H81">
        <f t="shared" si="11"/>
        <v>-6.7933999998786021E-3</v>
      </c>
      <c r="O81">
        <f t="shared" ca="1" si="8"/>
        <v>4.8839847286840537E-4</v>
      </c>
      <c r="Q81" s="2">
        <f t="shared" si="9"/>
        <v>13761.074000000001</v>
      </c>
    </row>
    <row r="82" spans="1:32" x14ac:dyDescent="0.2">
      <c r="A82" s="47" t="s">
        <v>275</v>
      </c>
      <c r="B82" s="48" t="s">
        <v>93</v>
      </c>
      <c r="C82" s="47">
        <v>28820.141</v>
      </c>
      <c r="D82" s="13"/>
      <c r="E82">
        <f t="shared" si="6"/>
        <v>1308.0005051093772</v>
      </c>
      <c r="F82">
        <f t="shared" si="7"/>
        <v>1308</v>
      </c>
      <c r="G82">
        <f t="shared" si="10"/>
        <v>1.8623999967530835E-3</v>
      </c>
      <c r="H82">
        <f t="shared" si="11"/>
        <v>1.8623999967530835E-3</v>
      </c>
      <c r="O82">
        <f t="shared" ca="1" si="8"/>
        <v>4.7834787839227911E-4</v>
      </c>
      <c r="Q82" s="2">
        <f t="shared" si="9"/>
        <v>13801.641</v>
      </c>
    </row>
    <row r="83" spans="1:32" x14ac:dyDescent="0.2">
      <c r="A83" s="47" t="s">
        <v>265</v>
      </c>
      <c r="B83" s="48" t="s">
        <v>93</v>
      </c>
      <c r="C83" s="47">
        <v>29052.43</v>
      </c>
      <c r="D83" s="13"/>
      <c r="E83">
        <f t="shared" si="6"/>
        <v>1371.0005868533456</v>
      </c>
      <c r="F83">
        <f t="shared" si="7"/>
        <v>1371</v>
      </c>
      <c r="G83">
        <f t="shared" si="10"/>
        <v>2.1637999998347368E-3</v>
      </c>
      <c r="H83">
        <f t="shared" si="11"/>
        <v>2.1637999998347368E-3</v>
      </c>
      <c r="O83">
        <f t="shared" ca="1" si="8"/>
        <v>4.2078538275628382E-4</v>
      </c>
      <c r="Q83" s="2">
        <f t="shared" si="9"/>
        <v>14033.93</v>
      </c>
    </row>
    <row r="84" spans="1:32" x14ac:dyDescent="0.2">
      <c r="A84" s="47" t="s">
        <v>300</v>
      </c>
      <c r="B84" s="48" t="s">
        <v>93</v>
      </c>
      <c r="C84" s="47">
        <v>31268.394</v>
      </c>
      <c r="D84" s="13"/>
      <c r="E84">
        <f t="shared" si="6"/>
        <v>1972.0015517793249</v>
      </c>
      <c r="F84">
        <f t="shared" si="7"/>
        <v>1972</v>
      </c>
      <c r="G84">
        <f t="shared" si="10"/>
        <v>5.7215999986510724E-3</v>
      </c>
      <c r="H84">
        <f t="shared" si="11"/>
        <v>5.7215999986510724E-3</v>
      </c>
      <c r="O84">
        <f t="shared" ca="1" si="8"/>
        <v>-1.2834255180297293E-4</v>
      </c>
      <c r="Q84" s="2">
        <f t="shared" si="9"/>
        <v>16249.894</v>
      </c>
    </row>
    <row r="85" spans="1:32" x14ac:dyDescent="0.2">
      <c r="A85" s="47" t="s">
        <v>304</v>
      </c>
      <c r="B85" s="48" t="s">
        <v>93</v>
      </c>
      <c r="C85" s="47">
        <v>32005.811000000002</v>
      </c>
      <c r="D85" s="13"/>
      <c r="E85">
        <f t="shared" ref="E85:E116" si="12">+(C85-C$7)/C$8</f>
        <v>2171.9995339454708</v>
      </c>
      <c r="F85">
        <f t="shared" ref="F85:F116" si="13">ROUND(2*E85,0)/2</f>
        <v>2172</v>
      </c>
      <c r="G85">
        <f t="shared" si="10"/>
        <v>-1.718399998935638E-3</v>
      </c>
      <c r="H85">
        <f t="shared" si="11"/>
        <v>-1.718399998935638E-3</v>
      </c>
      <c r="O85">
        <f t="shared" ref="O85:O116" ca="1" si="14">+C$11+C$12*$F85</f>
        <v>-3.1108063318708505E-4</v>
      </c>
      <c r="Q85" s="2">
        <f t="shared" ref="Q85:Q116" si="15">+C85-15018.5</f>
        <v>16987.311000000002</v>
      </c>
    </row>
    <row r="86" spans="1:32" x14ac:dyDescent="0.2">
      <c r="A86" s="47" t="s">
        <v>304</v>
      </c>
      <c r="B86" s="48" t="s">
        <v>93</v>
      </c>
      <c r="C86" s="47">
        <v>32274.973999999998</v>
      </c>
      <c r="D86" s="13"/>
      <c r="E86">
        <f t="shared" si="12"/>
        <v>2245.0003691225629</v>
      </c>
      <c r="F86">
        <f t="shared" si="13"/>
        <v>2245</v>
      </c>
      <c r="G86">
        <f t="shared" si="10"/>
        <v>1.3609999987238552E-3</v>
      </c>
      <c r="H86">
        <f t="shared" si="11"/>
        <v>1.3609999987238552E-3</v>
      </c>
      <c r="O86">
        <f t="shared" ca="1" si="14"/>
        <v>-3.7778003289228577E-4</v>
      </c>
      <c r="Q86" s="2">
        <f t="shared" si="15"/>
        <v>17256.473999999998</v>
      </c>
    </row>
    <row r="87" spans="1:32" x14ac:dyDescent="0.2">
      <c r="A87" s="47" t="s">
        <v>304</v>
      </c>
      <c r="B87" s="48" t="s">
        <v>93</v>
      </c>
      <c r="C87" s="47">
        <v>33797.754000000001</v>
      </c>
      <c r="D87" s="13"/>
      <c r="E87">
        <f t="shared" si="12"/>
        <v>2657.9999708173486</v>
      </c>
      <c r="F87">
        <f t="shared" si="13"/>
        <v>2658</v>
      </c>
      <c r="G87">
        <f t="shared" si="10"/>
        <v>-1.0760000441223383E-4</v>
      </c>
      <c r="H87">
        <f t="shared" si="11"/>
        <v>-1.0760000441223383E-4</v>
      </c>
      <c r="O87">
        <f t="shared" ca="1" si="14"/>
        <v>-7.5513417095047727E-4</v>
      </c>
      <c r="Q87" s="2">
        <f t="shared" si="15"/>
        <v>18779.254000000001</v>
      </c>
    </row>
    <row r="88" spans="1:32" x14ac:dyDescent="0.2">
      <c r="A88" s="47" t="s">
        <v>120</v>
      </c>
      <c r="B88" s="48" t="s">
        <v>93</v>
      </c>
      <c r="C88" s="47">
        <v>34892.824000000001</v>
      </c>
      <c r="D88" s="13"/>
      <c r="E88">
        <f t="shared" si="12"/>
        <v>2954.9985351719556</v>
      </c>
      <c r="F88">
        <f t="shared" si="13"/>
        <v>2955</v>
      </c>
      <c r="G88">
        <f t="shared" si="10"/>
        <v>-5.4010000021662563E-3</v>
      </c>
      <c r="H88">
        <f t="shared" si="11"/>
        <v>-5.4010000021662563E-3</v>
      </c>
      <c r="O88">
        <f t="shared" ca="1" si="14"/>
        <v>-1.0265002218058838E-3</v>
      </c>
      <c r="Q88" s="2">
        <f t="shared" si="15"/>
        <v>19874.324000000001</v>
      </c>
    </row>
    <row r="89" spans="1:32" x14ac:dyDescent="0.2">
      <c r="A89" s="47" t="s">
        <v>304</v>
      </c>
      <c r="B89" s="48" t="s">
        <v>93</v>
      </c>
      <c r="C89" s="47">
        <v>35696.623</v>
      </c>
      <c r="D89" s="13"/>
      <c r="E89">
        <f t="shared" si="12"/>
        <v>3173.0002602029294</v>
      </c>
      <c r="F89">
        <f t="shared" si="13"/>
        <v>3173</v>
      </c>
      <c r="G89">
        <f t="shared" si="10"/>
        <v>9.5940000028349459E-4</v>
      </c>
      <c r="H89">
        <f t="shared" si="11"/>
        <v>9.5940000028349459E-4</v>
      </c>
      <c r="O89">
        <f t="shared" ca="1" si="14"/>
        <v>-1.225684730514566E-3</v>
      </c>
      <c r="Q89" s="2">
        <f t="shared" si="15"/>
        <v>20678.123</v>
      </c>
    </row>
    <row r="90" spans="1:32" x14ac:dyDescent="0.2">
      <c r="A90" s="47" t="s">
        <v>319</v>
      </c>
      <c r="B90" s="48" t="s">
        <v>93</v>
      </c>
      <c r="C90" s="47">
        <v>38561.5124</v>
      </c>
      <c r="D90" s="13"/>
      <c r="E90">
        <f t="shared" si="12"/>
        <v>3949.9990263409218</v>
      </c>
      <c r="F90">
        <f t="shared" si="13"/>
        <v>3950</v>
      </c>
      <c r="G90">
        <f t="shared" si="10"/>
        <v>-3.590000000258442E-3</v>
      </c>
      <c r="H90">
        <f t="shared" si="11"/>
        <v>-3.590000000258442E-3</v>
      </c>
      <c r="O90">
        <f t="shared" ca="1" si="14"/>
        <v>-1.9356221766918412E-3</v>
      </c>
      <c r="Q90" s="2">
        <f t="shared" si="15"/>
        <v>23543.0124</v>
      </c>
    </row>
    <row r="91" spans="1:32" x14ac:dyDescent="0.2">
      <c r="A91" s="47" t="s">
        <v>323</v>
      </c>
      <c r="B91" s="48" t="s">
        <v>93</v>
      </c>
      <c r="C91" s="47">
        <v>38594.697</v>
      </c>
      <c r="D91" s="13"/>
      <c r="E91">
        <f t="shared" si="12"/>
        <v>3958.9991620022788</v>
      </c>
      <c r="F91">
        <f t="shared" si="13"/>
        <v>3959</v>
      </c>
      <c r="G91">
        <f t="shared" si="10"/>
        <v>-3.0898000040906481E-3</v>
      </c>
      <c r="H91">
        <f t="shared" si="11"/>
        <v>-3.0898000040906481E-3</v>
      </c>
      <c r="O91">
        <f t="shared" ca="1" si="14"/>
        <v>-1.9438453903541264E-3</v>
      </c>
      <c r="Q91" s="2">
        <f t="shared" si="15"/>
        <v>23576.197</v>
      </c>
    </row>
    <row r="92" spans="1:32" x14ac:dyDescent="0.2">
      <c r="A92" s="10" t="s">
        <v>91</v>
      </c>
      <c r="B92" s="11"/>
      <c r="C92" s="13">
        <v>38911.786999999997</v>
      </c>
      <c r="D92" s="13"/>
      <c r="E92">
        <f t="shared" si="12"/>
        <v>4044.9984814715376</v>
      </c>
      <c r="F92">
        <f t="shared" si="13"/>
        <v>4045</v>
      </c>
      <c r="G92">
        <f t="shared" si="10"/>
        <v>-5.5990000037127174E-3</v>
      </c>
      <c r="I92">
        <f>+G92</f>
        <v>-5.5990000037127174E-3</v>
      </c>
      <c r="O92">
        <f t="shared" ca="1" si="14"/>
        <v>-2.0224227653492946E-3</v>
      </c>
      <c r="Q92" s="2">
        <f t="shared" si="15"/>
        <v>23893.286999999997</v>
      </c>
      <c r="R92" t="s">
        <v>116</v>
      </c>
    </row>
    <row r="93" spans="1:32" x14ac:dyDescent="0.2">
      <c r="A93" s="47" t="s">
        <v>330</v>
      </c>
      <c r="B93" s="48" t="s">
        <v>93</v>
      </c>
      <c r="C93" s="47">
        <v>39678.716999999997</v>
      </c>
      <c r="D93" s="13"/>
      <c r="E93">
        <f t="shared" si="12"/>
        <v>4253.0008091405252</v>
      </c>
      <c r="F93">
        <f t="shared" si="13"/>
        <v>4253</v>
      </c>
      <c r="G93">
        <f t="shared" si="10"/>
        <v>2.9833999942638911E-3</v>
      </c>
      <c r="I93">
        <f>+G93</f>
        <v>2.9833999942638911E-3</v>
      </c>
      <c r="O93">
        <f t="shared" ca="1" si="14"/>
        <v>-2.2124703699887708E-3</v>
      </c>
      <c r="Q93" s="2">
        <f t="shared" si="15"/>
        <v>24660.216999999997</v>
      </c>
    </row>
    <row r="94" spans="1:32" x14ac:dyDescent="0.2">
      <c r="A94" t="s">
        <v>30</v>
      </c>
      <c r="C94" s="13">
        <v>40508.31</v>
      </c>
      <c r="D94" s="13"/>
      <c r="E94">
        <f t="shared" si="12"/>
        <v>4477.9982339614335</v>
      </c>
      <c r="F94">
        <f t="shared" si="13"/>
        <v>4478</v>
      </c>
      <c r="G94">
        <f t="shared" si="10"/>
        <v>-6.5116000041598454E-3</v>
      </c>
      <c r="I94">
        <f t="shared" ref="I94:I154" si="16">+G94</f>
        <v>-6.5116000041598454E-3</v>
      </c>
      <c r="O94">
        <f t="shared" ca="1" si="14"/>
        <v>-2.4180507115458974E-3</v>
      </c>
      <c r="Q94" s="2">
        <f t="shared" si="15"/>
        <v>25489.809999999998</v>
      </c>
      <c r="AB94">
        <v>8</v>
      </c>
      <c r="AD94" t="s">
        <v>29</v>
      </c>
      <c r="AF94" t="s">
        <v>31</v>
      </c>
    </row>
    <row r="95" spans="1:32" x14ac:dyDescent="0.2">
      <c r="A95" t="s">
        <v>32</v>
      </c>
      <c r="C95" s="13">
        <v>40825.398000000001</v>
      </c>
      <c r="D95" s="13"/>
      <c r="E95">
        <f t="shared" si="12"/>
        <v>4563.9970110022387</v>
      </c>
      <c r="F95">
        <f t="shared" si="13"/>
        <v>4564</v>
      </c>
      <c r="G95">
        <f t="shared" si="10"/>
        <v>-1.1020799996913411E-2</v>
      </c>
      <c r="I95">
        <f t="shared" si="16"/>
        <v>-1.1020799996913411E-2</v>
      </c>
      <c r="O95">
        <f t="shared" ca="1" si="14"/>
        <v>-2.4966280865410658E-3</v>
      </c>
      <c r="Q95" s="2">
        <f t="shared" si="15"/>
        <v>25806.898000000001</v>
      </c>
      <c r="AB95">
        <v>6</v>
      </c>
      <c r="AD95" t="s">
        <v>29</v>
      </c>
      <c r="AF95" t="s">
        <v>31</v>
      </c>
    </row>
    <row r="96" spans="1:32" x14ac:dyDescent="0.2">
      <c r="A96" t="s">
        <v>33</v>
      </c>
      <c r="C96" s="13">
        <v>41507.531999999999</v>
      </c>
      <c r="D96" s="13"/>
      <c r="E96">
        <f t="shared" si="12"/>
        <v>4749.0014570170733</v>
      </c>
      <c r="F96">
        <f t="shared" si="13"/>
        <v>4749</v>
      </c>
      <c r="G96">
        <f t="shared" si="10"/>
        <v>5.3721999938716181E-3</v>
      </c>
      <c r="I96">
        <f t="shared" si="16"/>
        <v>5.3721999938716181E-3</v>
      </c>
      <c r="O96">
        <f t="shared" ca="1" si="14"/>
        <v>-2.6656608118213691E-3</v>
      </c>
      <c r="Q96" s="2">
        <f t="shared" si="15"/>
        <v>26489.031999999999</v>
      </c>
      <c r="AB96">
        <v>10</v>
      </c>
      <c r="AD96" t="s">
        <v>29</v>
      </c>
      <c r="AF96" t="s">
        <v>31</v>
      </c>
    </row>
    <row r="97" spans="1:32" x14ac:dyDescent="0.2">
      <c r="A97" t="s">
        <v>35</v>
      </c>
      <c r="C97" s="13">
        <v>41765.620000000003</v>
      </c>
      <c r="D97" s="13"/>
      <c r="E97">
        <f t="shared" si="12"/>
        <v>4818.998594622115</v>
      </c>
      <c r="F97">
        <f t="shared" si="13"/>
        <v>4819</v>
      </c>
      <c r="G97">
        <f t="shared" si="10"/>
        <v>-5.1817999992636032E-3</v>
      </c>
      <c r="I97">
        <f t="shared" si="16"/>
        <v>-5.1817999992636032E-3</v>
      </c>
      <c r="O97">
        <f t="shared" ca="1" si="14"/>
        <v>-2.7296191403058086E-3</v>
      </c>
      <c r="Q97" s="2">
        <f t="shared" si="15"/>
        <v>26747.120000000003</v>
      </c>
      <c r="AA97" t="s">
        <v>34</v>
      </c>
      <c r="AB97">
        <v>16</v>
      </c>
      <c r="AD97" t="s">
        <v>29</v>
      </c>
      <c r="AF97" t="s">
        <v>31</v>
      </c>
    </row>
    <row r="98" spans="1:32" x14ac:dyDescent="0.2">
      <c r="A98" t="s">
        <v>37</v>
      </c>
      <c r="C98" s="13">
        <v>41850.423999999999</v>
      </c>
      <c r="D98" s="13"/>
      <c r="E98">
        <f t="shared" si="12"/>
        <v>4841.9986459900883</v>
      </c>
      <c r="F98">
        <f t="shared" si="13"/>
        <v>4842</v>
      </c>
      <c r="G98">
        <f t="shared" si="10"/>
        <v>-4.9924000049941242E-3</v>
      </c>
      <c r="I98">
        <f t="shared" si="16"/>
        <v>-4.9924000049941242E-3</v>
      </c>
      <c r="O98">
        <f t="shared" ca="1" si="14"/>
        <v>-2.7506340196649815E-3</v>
      </c>
      <c r="Q98" s="2">
        <f t="shared" si="15"/>
        <v>26831.923999999999</v>
      </c>
      <c r="AA98" t="s">
        <v>34</v>
      </c>
      <c r="AB98">
        <v>13</v>
      </c>
      <c r="AD98" t="s">
        <v>36</v>
      </c>
      <c r="AF98" t="s">
        <v>31</v>
      </c>
    </row>
    <row r="99" spans="1:32" x14ac:dyDescent="0.2">
      <c r="A99" t="s">
        <v>38</v>
      </c>
      <c r="C99" s="13">
        <v>42215.425999999999</v>
      </c>
      <c r="D99" s="13"/>
      <c r="E99">
        <f t="shared" si="12"/>
        <v>4940.9923815380998</v>
      </c>
      <c r="F99">
        <f t="shared" si="13"/>
        <v>4941</v>
      </c>
      <c r="G99">
        <f t="shared" si="10"/>
        <v>-2.8090200001315679E-2</v>
      </c>
      <c r="I99">
        <f t="shared" si="16"/>
        <v>-2.8090200001315679E-2</v>
      </c>
      <c r="O99">
        <f t="shared" ca="1" si="14"/>
        <v>-2.8410893699501172E-3</v>
      </c>
      <c r="Q99" s="2">
        <f t="shared" si="15"/>
        <v>27196.925999999999</v>
      </c>
      <c r="AA99" t="s">
        <v>34</v>
      </c>
      <c r="AB99">
        <v>15</v>
      </c>
      <c r="AD99" t="s">
        <v>36</v>
      </c>
      <c r="AF99" t="s">
        <v>31</v>
      </c>
    </row>
    <row r="100" spans="1:32" x14ac:dyDescent="0.2">
      <c r="A100" t="s">
        <v>38</v>
      </c>
      <c r="C100" s="13">
        <v>42215.45</v>
      </c>
      <c r="D100" s="13"/>
      <c r="E100">
        <f t="shared" si="12"/>
        <v>4940.9988906795643</v>
      </c>
      <c r="F100">
        <f t="shared" si="13"/>
        <v>4941</v>
      </c>
      <c r="G100">
        <f t="shared" si="10"/>
        <v>-4.0902000037021935E-3</v>
      </c>
      <c r="I100">
        <f t="shared" si="16"/>
        <v>-4.0902000037021935E-3</v>
      </c>
      <c r="O100">
        <f t="shared" ca="1" si="14"/>
        <v>-2.8410893699501172E-3</v>
      </c>
      <c r="Q100" s="2">
        <f t="shared" si="15"/>
        <v>27196.949999999997</v>
      </c>
      <c r="AA100" t="s">
        <v>34</v>
      </c>
      <c r="AB100">
        <v>11</v>
      </c>
      <c r="AD100" t="s">
        <v>29</v>
      </c>
      <c r="AF100" t="s">
        <v>31</v>
      </c>
    </row>
    <row r="101" spans="1:32" x14ac:dyDescent="0.2">
      <c r="A101" t="s">
        <v>39</v>
      </c>
      <c r="C101" s="13">
        <v>42521.485000000001</v>
      </c>
      <c r="D101" s="13"/>
      <c r="E101">
        <f t="shared" si="12"/>
        <v>5023.9999368613271</v>
      </c>
      <c r="F101">
        <f t="shared" si="13"/>
        <v>5024</v>
      </c>
      <c r="G101">
        <f t="shared" ref="G101:G132" si="17">+C101-(C$7+F101*C$8)</f>
        <v>-2.3279999732039869E-4</v>
      </c>
      <c r="I101">
        <f t="shared" si="16"/>
        <v>-2.3279999732039869E-4</v>
      </c>
      <c r="O101">
        <f t="shared" ca="1" si="14"/>
        <v>-2.9169256737245231E-3</v>
      </c>
      <c r="Q101" s="2">
        <f t="shared" si="15"/>
        <v>27502.985000000001</v>
      </c>
      <c r="AA101" t="s">
        <v>34</v>
      </c>
      <c r="AB101">
        <v>11</v>
      </c>
      <c r="AD101" t="s">
        <v>29</v>
      </c>
      <c r="AF101" t="s">
        <v>31</v>
      </c>
    </row>
    <row r="102" spans="1:32" x14ac:dyDescent="0.2">
      <c r="A102" t="s">
        <v>39</v>
      </c>
      <c r="C102" s="13">
        <v>42521.49</v>
      </c>
      <c r="D102" s="13"/>
      <c r="E102">
        <f t="shared" si="12"/>
        <v>5024.0012929324657</v>
      </c>
      <c r="F102">
        <f t="shared" si="13"/>
        <v>5024</v>
      </c>
      <c r="G102">
        <f t="shared" si="17"/>
        <v>4.7672000000602566E-3</v>
      </c>
      <c r="I102">
        <f t="shared" si="16"/>
        <v>4.7672000000602566E-3</v>
      </c>
      <c r="O102">
        <f t="shared" ca="1" si="14"/>
        <v>-2.9169256737245231E-3</v>
      </c>
      <c r="Q102" s="2">
        <f t="shared" si="15"/>
        <v>27502.989999999998</v>
      </c>
      <c r="AA102" t="s">
        <v>34</v>
      </c>
      <c r="AB102">
        <v>13</v>
      </c>
      <c r="AD102" t="s">
        <v>40</v>
      </c>
      <c r="AF102" t="s">
        <v>31</v>
      </c>
    </row>
    <row r="103" spans="1:32" x14ac:dyDescent="0.2">
      <c r="A103" t="s">
        <v>39</v>
      </c>
      <c r="C103" s="13">
        <v>42532.54</v>
      </c>
      <c r="D103" s="13"/>
      <c r="E103">
        <f t="shared" si="12"/>
        <v>5026.9982101488249</v>
      </c>
      <c r="F103">
        <f t="shared" si="13"/>
        <v>5027</v>
      </c>
      <c r="G103">
        <f t="shared" si="17"/>
        <v>-6.5993999960483052E-3</v>
      </c>
      <c r="I103">
        <f t="shared" si="16"/>
        <v>-6.5993999960483052E-3</v>
      </c>
      <c r="O103">
        <f t="shared" ca="1" si="14"/>
        <v>-2.9196667449452847E-3</v>
      </c>
      <c r="Q103" s="2">
        <f t="shared" si="15"/>
        <v>27514.04</v>
      </c>
      <c r="AA103" t="s">
        <v>34</v>
      </c>
      <c r="AB103">
        <v>10</v>
      </c>
      <c r="AD103" t="s">
        <v>29</v>
      </c>
      <c r="AF103" t="s">
        <v>31</v>
      </c>
    </row>
    <row r="104" spans="1:32" x14ac:dyDescent="0.2">
      <c r="A104" t="s">
        <v>42</v>
      </c>
      <c r="C104" s="13">
        <v>42569.411999999997</v>
      </c>
      <c r="D104" s="13"/>
      <c r="E104">
        <f t="shared" si="12"/>
        <v>5036.9984211534929</v>
      </c>
      <c r="F104">
        <f t="shared" si="13"/>
        <v>5037</v>
      </c>
      <c r="G104">
        <f t="shared" si="17"/>
        <v>-5.8214000018779188E-3</v>
      </c>
      <c r="I104">
        <f t="shared" si="16"/>
        <v>-5.8214000018779188E-3</v>
      </c>
      <c r="O104">
        <f t="shared" ca="1" si="14"/>
        <v>-2.9288036490144904E-3</v>
      </c>
      <c r="Q104" s="2">
        <f t="shared" si="15"/>
        <v>27550.911999999997</v>
      </c>
      <c r="AA104" t="s">
        <v>34</v>
      </c>
      <c r="AB104">
        <v>4</v>
      </c>
      <c r="AD104" t="s">
        <v>41</v>
      </c>
      <c r="AF104" t="s">
        <v>31</v>
      </c>
    </row>
    <row r="105" spans="1:32" x14ac:dyDescent="0.2">
      <c r="A105" t="s">
        <v>42</v>
      </c>
      <c r="C105" s="13">
        <v>42569.413999999997</v>
      </c>
      <c r="D105" s="13"/>
      <c r="E105">
        <f t="shared" si="12"/>
        <v>5036.9989635819493</v>
      </c>
      <c r="F105">
        <f t="shared" si="13"/>
        <v>5037</v>
      </c>
      <c r="G105">
        <f t="shared" si="17"/>
        <v>-3.8214000014704652E-3</v>
      </c>
      <c r="I105">
        <f t="shared" si="16"/>
        <v>-3.8214000014704652E-3</v>
      </c>
      <c r="O105">
        <f t="shared" ca="1" si="14"/>
        <v>-2.9288036490144904E-3</v>
      </c>
      <c r="Q105" s="2">
        <f t="shared" si="15"/>
        <v>27550.913999999997</v>
      </c>
      <c r="AA105" t="s">
        <v>34</v>
      </c>
      <c r="AB105">
        <v>4</v>
      </c>
      <c r="AD105" t="s">
        <v>43</v>
      </c>
      <c r="AF105" t="s">
        <v>31</v>
      </c>
    </row>
    <row r="106" spans="1:32" x14ac:dyDescent="0.2">
      <c r="A106" t="s">
        <v>42</v>
      </c>
      <c r="C106" s="13">
        <v>42569.415999999997</v>
      </c>
      <c r="D106" s="13"/>
      <c r="E106">
        <f t="shared" si="12"/>
        <v>5036.9995060104047</v>
      </c>
      <c r="F106">
        <f t="shared" si="13"/>
        <v>5037</v>
      </c>
      <c r="G106">
        <f t="shared" si="17"/>
        <v>-1.8214000010630116E-3</v>
      </c>
      <c r="I106">
        <f t="shared" si="16"/>
        <v>-1.8214000010630116E-3</v>
      </c>
      <c r="O106">
        <f t="shared" ca="1" si="14"/>
        <v>-2.9288036490144904E-3</v>
      </c>
      <c r="Q106" s="2">
        <f t="shared" si="15"/>
        <v>27550.915999999997</v>
      </c>
      <c r="AA106" t="s">
        <v>34</v>
      </c>
      <c r="AB106">
        <v>5</v>
      </c>
      <c r="AD106" t="s">
        <v>29</v>
      </c>
      <c r="AF106" t="s">
        <v>31</v>
      </c>
    </row>
    <row r="107" spans="1:32" x14ac:dyDescent="0.2">
      <c r="A107" t="s">
        <v>42</v>
      </c>
      <c r="C107" s="13">
        <v>42569.417000000001</v>
      </c>
      <c r="D107" s="13"/>
      <c r="E107">
        <f t="shared" si="12"/>
        <v>5036.9997772246334</v>
      </c>
      <c r="F107">
        <f t="shared" si="13"/>
        <v>5037</v>
      </c>
      <c r="G107">
        <f t="shared" si="17"/>
        <v>-8.2139999722130597E-4</v>
      </c>
      <c r="I107">
        <f t="shared" si="16"/>
        <v>-8.2139999722130597E-4</v>
      </c>
      <c r="O107">
        <f t="shared" ca="1" si="14"/>
        <v>-2.9288036490144904E-3</v>
      </c>
      <c r="Q107" s="2">
        <f t="shared" si="15"/>
        <v>27550.917000000001</v>
      </c>
      <c r="AA107" t="s">
        <v>34</v>
      </c>
      <c r="AB107">
        <v>4</v>
      </c>
      <c r="AD107" t="s">
        <v>44</v>
      </c>
      <c r="AF107" t="s">
        <v>31</v>
      </c>
    </row>
    <row r="108" spans="1:32" x14ac:dyDescent="0.2">
      <c r="A108" s="47" t="s">
        <v>378</v>
      </c>
      <c r="B108" s="48" t="s">
        <v>93</v>
      </c>
      <c r="C108" s="47">
        <v>42576.79</v>
      </c>
      <c r="D108" s="13"/>
      <c r="E108">
        <f t="shared" si="12"/>
        <v>5038.9994397256478</v>
      </c>
      <c r="F108">
        <f t="shared" si="13"/>
        <v>5039</v>
      </c>
      <c r="G108">
        <f t="shared" si="17"/>
        <v>-2.065799999400042E-3</v>
      </c>
      <c r="I108">
        <f t="shared" si="16"/>
        <v>-2.065799999400042E-3</v>
      </c>
      <c r="O108">
        <f t="shared" ca="1" si="14"/>
        <v>-2.930631029828332E-3</v>
      </c>
      <c r="Q108" s="2">
        <f t="shared" si="15"/>
        <v>27558.29</v>
      </c>
    </row>
    <row r="109" spans="1:32" x14ac:dyDescent="0.2">
      <c r="A109" t="s">
        <v>42</v>
      </c>
      <c r="C109" s="13">
        <v>42628.408000000003</v>
      </c>
      <c r="D109" s="13"/>
      <c r="E109">
        <f t="shared" si="12"/>
        <v>5052.9989757323483</v>
      </c>
      <c r="F109">
        <f t="shared" si="13"/>
        <v>5053</v>
      </c>
      <c r="G109">
        <f t="shared" si="17"/>
        <v>-3.7765999950352125E-3</v>
      </c>
      <c r="I109">
        <f t="shared" si="16"/>
        <v>-3.7765999950352125E-3</v>
      </c>
      <c r="O109">
        <f t="shared" ca="1" si="14"/>
        <v>-2.9434226955252192E-3</v>
      </c>
      <c r="Q109" s="2">
        <f t="shared" si="15"/>
        <v>27609.908000000003</v>
      </c>
      <c r="AA109" t="s">
        <v>34</v>
      </c>
      <c r="AB109">
        <v>10</v>
      </c>
      <c r="AD109" t="s">
        <v>29</v>
      </c>
      <c r="AF109" t="s">
        <v>31</v>
      </c>
    </row>
    <row r="110" spans="1:32" x14ac:dyDescent="0.2">
      <c r="A110" t="s">
        <v>42</v>
      </c>
      <c r="C110" s="13">
        <v>42628.413999999997</v>
      </c>
      <c r="D110" s="13"/>
      <c r="E110">
        <f t="shared" si="12"/>
        <v>5053.0006030177128</v>
      </c>
      <c r="F110">
        <f t="shared" si="13"/>
        <v>5053</v>
      </c>
      <c r="G110">
        <f t="shared" si="17"/>
        <v>2.2233999989111908E-3</v>
      </c>
      <c r="I110">
        <f t="shared" si="16"/>
        <v>2.2233999989111908E-3</v>
      </c>
      <c r="O110">
        <f t="shared" ca="1" si="14"/>
        <v>-2.9434226955252192E-3</v>
      </c>
      <c r="Q110" s="2">
        <f t="shared" si="15"/>
        <v>27609.913999999997</v>
      </c>
      <c r="AA110" t="s">
        <v>34</v>
      </c>
      <c r="AB110">
        <v>15</v>
      </c>
      <c r="AD110" t="s">
        <v>40</v>
      </c>
      <c r="AF110" t="s">
        <v>31</v>
      </c>
    </row>
    <row r="111" spans="1:32" x14ac:dyDescent="0.2">
      <c r="A111" t="s">
        <v>45</v>
      </c>
      <c r="C111" s="13">
        <v>42886.506000000001</v>
      </c>
      <c r="D111" s="13"/>
      <c r="E111">
        <f t="shared" si="12"/>
        <v>5122.9988254796654</v>
      </c>
      <c r="F111">
        <f t="shared" si="13"/>
        <v>5123</v>
      </c>
      <c r="G111">
        <f t="shared" si="17"/>
        <v>-4.3306000006850809E-3</v>
      </c>
      <c r="I111">
        <f t="shared" si="16"/>
        <v>-4.3306000006850809E-3</v>
      </c>
      <c r="O111">
        <f t="shared" ca="1" si="14"/>
        <v>-3.0073810240096588E-3</v>
      </c>
      <c r="Q111" s="2">
        <f t="shared" si="15"/>
        <v>27868.006000000001</v>
      </c>
      <c r="AA111" t="s">
        <v>34</v>
      </c>
      <c r="AB111">
        <v>10</v>
      </c>
      <c r="AD111" t="s">
        <v>29</v>
      </c>
      <c r="AF111" t="s">
        <v>31</v>
      </c>
    </row>
    <row r="112" spans="1:32" x14ac:dyDescent="0.2">
      <c r="A112" t="s">
        <v>46</v>
      </c>
      <c r="C112" s="13">
        <v>42956.567999999999</v>
      </c>
      <c r="D112" s="13"/>
      <c r="E112">
        <f t="shared" si="12"/>
        <v>5142.0006367025198</v>
      </c>
      <c r="F112">
        <f t="shared" si="13"/>
        <v>5142</v>
      </c>
      <c r="G112">
        <f t="shared" si="17"/>
        <v>2.3475999987567775E-3</v>
      </c>
      <c r="I112">
        <f t="shared" si="16"/>
        <v>2.3475999987567775E-3</v>
      </c>
      <c r="O112">
        <f t="shared" ca="1" si="14"/>
        <v>-3.0247411417411493E-3</v>
      </c>
      <c r="Q112" s="2">
        <f t="shared" si="15"/>
        <v>27938.067999999999</v>
      </c>
      <c r="AA112" t="s">
        <v>34</v>
      </c>
      <c r="AB112">
        <v>9</v>
      </c>
      <c r="AD112" t="s">
        <v>29</v>
      </c>
      <c r="AF112" t="s">
        <v>31</v>
      </c>
    </row>
    <row r="113" spans="1:32" x14ac:dyDescent="0.2">
      <c r="A113" t="s">
        <v>47</v>
      </c>
      <c r="C113" s="13">
        <v>42993.434999999998</v>
      </c>
      <c r="D113" s="13"/>
      <c r="E113">
        <f t="shared" si="12"/>
        <v>5151.9994916360502</v>
      </c>
      <c r="F113">
        <f t="shared" si="13"/>
        <v>5152</v>
      </c>
      <c r="G113">
        <f t="shared" si="17"/>
        <v>-1.8744000044534914E-3</v>
      </c>
      <c r="I113">
        <f t="shared" si="16"/>
        <v>-1.8744000044534914E-3</v>
      </c>
      <c r="O113">
        <f t="shared" ca="1" si="14"/>
        <v>-3.0338780458103549E-3</v>
      </c>
      <c r="Q113" s="2">
        <f t="shared" si="15"/>
        <v>27974.934999999998</v>
      </c>
      <c r="AA113" t="s">
        <v>34</v>
      </c>
      <c r="AB113">
        <v>11</v>
      </c>
      <c r="AD113" t="s">
        <v>36</v>
      </c>
      <c r="AF113" t="s">
        <v>31</v>
      </c>
    </row>
    <row r="114" spans="1:32" x14ac:dyDescent="0.2">
      <c r="A114" t="s">
        <v>48</v>
      </c>
      <c r="C114" s="13">
        <v>43288.404999999999</v>
      </c>
      <c r="D114" s="13"/>
      <c r="E114">
        <f t="shared" si="12"/>
        <v>5231.999552388038</v>
      </c>
      <c r="F114">
        <f t="shared" si="13"/>
        <v>5232</v>
      </c>
      <c r="G114">
        <f t="shared" si="17"/>
        <v>-1.6504000013810582E-3</v>
      </c>
      <c r="I114">
        <f t="shared" si="16"/>
        <v>-1.6504000013810582E-3</v>
      </c>
      <c r="O114">
        <f t="shared" ca="1" si="14"/>
        <v>-3.1069732783640001E-3</v>
      </c>
      <c r="Q114" s="2">
        <f t="shared" si="15"/>
        <v>28269.904999999999</v>
      </c>
      <c r="AA114" t="s">
        <v>34</v>
      </c>
      <c r="AB114">
        <v>7</v>
      </c>
      <c r="AD114" t="s">
        <v>29</v>
      </c>
      <c r="AF114" t="s">
        <v>31</v>
      </c>
    </row>
    <row r="115" spans="1:32" x14ac:dyDescent="0.2">
      <c r="A115" t="s">
        <v>49</v>
      </c>
      <c r="C115" s="13">
        <v>43347.398000000001</v>
      </c>
      <c r="D115" s="13"/>
      <c r="E115">
        <f t="shared" si="12"/>
        <v>5247.9992933242083</v>
      </c>
      <c r="F115">
        <f t="shared" si="13"/>
        <v>5248</v>
      </c>
      <c r="G115">
        <f t="shared" si="17"/>
        <v>-2.6056000060634688E-3</v>
      </c>
      <c r="I115">
        <f t="shared" si="16"/>
        <v>-2.6056000060634688E-3</v>
      </c>
      <c r="O115">
        <f t="shared" ca="1" si="14"/>
        <v>-3.121592324874729E-3</v>
      </c>
      <c r="Q115" s="2">
        <f t="shared" si="15"/>
        <v>28328.898000000001</v>
      </c>
      <c r="AA115" t="s">
        <v>34</v>
      </c>
      <c r="AB115">
        <v>6</v>
      </c>
      <c r="AD115" t="s">
        <v>29</v>
      </c>
      <c r="AF115" t="s">
        <v>31</v>
      </c>
    </row>
    <row r="116" spans="1:32" x14ac:dyDescent="0.2">
      <c r="A116" t="s">
        <v>50</v>
      </c>
      <c r="C116" s="13">
        <v>43605.5</v>
      </c>
      <c r="D116" s="13"/>
      <c r="E116">
        <f t="shared" si="12"/>
        <v>5318.0002279284363</v>
      </c>
      <c r="F116">
        <f t="shared" si="13"/>
        <v>5318</v>
      </c>
      <c r="G116">
        <f t="shared" si="17"/>
        <v>8.4039999637752771E-4</v>
      </c>
      <c r="I116">
        <f t="shared" si="16"/>
        <v>8.4039999637752771E-4</v>
      </c>
      <c r="O116">
        <f t="shared" ca="1" si="14"/>
        <v>-3.1855506533591676E-3</v>
      </c>
      <c r="Q116" s="2">
        <f t="shared" si="15"/>
        <v>28587</v>
      </c>
      <c r="AA116" t="s">
        <v>34</v>
      </c>
      <c r="AF116" t="s">
        <v>51</v>
      </c>
    </row>
    <row r="117" spans="1:32" x14ac:dyDescent="0.2">
      <c r="A117" t="s">
        <v>52</v>
      </c>
      <c r="C117" s="13">
        <v>43627.616000000002</v>
      </c>
      <c r="D117" s="13"/>
      <c r="E117">
        <f t="shared" ref="E117:E148" si="18">+(C117-C$7)/C$8</f>
        <v>5323.9984017887991</v>
      </c>
      <c r="F117">
        <f t="shared" ref="F117:F148" si="19">ROUND(2*E117,0)/2</f>
        <v>5324</v>
      </c>
      <c r="G117">
        <f t="shared" si="17"/>
        <v>-5.8927999998559244E-3</v>
      </c>
      <c r="I117">
        <f t="shared" si="16"/>
        <v>-5.8927999998559244E-3</v>
      </c>
      <c r="O117">
        <f t="shared" ref="O117:O148" ca="1" si="20">+C$11+C$12*$F117</f>
        <v>-3.1910327958006917E-3</v>
      </c>
      <c r="Q117" s="2">
        <f t="shared" ref="Q117:Q148" si="21">+C117-15018.5</f>
        <v>28609.116000000002</v>
      </c>
      <c r="AA117" t="s">
        <v>34</v>
      </c>
      <c r="AB117">
        <v>7</v>
      </c>
      <c r="AD117" t="s">
        <v>29</v>
      </c>
      <c r="AF117" t="s">
        <v>31</v>
      </c>
    </row>
    <row r="118" spans="1:32" x14ac:dyDescent="0.2">
      <c r="A118" t="s">
        <v>53</v>
      </c>
      <c r="C118" s="13">
        <v>43712.421999999999</v>
      </c>
      <c r="D118" s="13"/>
      <c r="E118">
        <f t="shared" si="18"/>
        <v>5346.9989955852279</v>
      </c>
      <c r="F118">
        <f t="shared" si="19"/>
        <v>5347</v>
      </c>
      <c r="G118">
        <f t="shared" si="17"/>
        <v>-3.7034000051789917E-3</v>
      </c>
      <c r="I118">
        <f t="shared" si="16"/>
        <v>-3.7034000051789917E-3</v>
      </c>
      <c r="O118">
        <f t="shared" ca="1" si="20"/>
        <v>-3.2120476751598646E-3</v>
      </c>
      <c r="Q118" s="2">
        <f t="shared" si="21"/>
        <v>28693.921999999999</v>
      </c>
      <c r="AA118" t="s">
        <v>34</v>
      </c>
      <c r="AB118">
        <v>14</v>
      </c>
      <c r="AD118" t="s">
        <v>36</v>
      </c>
      <c r="AF118" t="s">
        <v>31</v>
      </c>
    </row>
    <row r="119" spans="1:32" x14ac:dyDescent="0.2">
      <c r="A119" t="s">
        <v>53</v>
      </c>
      <c r="C119" s="13">
        <v>43712.425000000003</v>
      </c>
      <c r="D119" s="13"/>
      <c r="E119">
        <f t="shared" si="18"/>
        <v>5346.999809227912</v>
      </c>
      <c r="F119">
        <f t="shared" si="19"/>
        <v>5347</v>
      </c>
      <c r="G119">
        <f t="shared" si="17"/>
        <v>-7.0340000092983246E-4</v>
      </c>
      <c r="I119">
        <f t="shared" si="16"/>
        <v>-7.0340000092983246E-4</v>
      </c>
      <c r="O119">
        <f t="shared" ca="1" si="20"/>
        <v>-3.2120476751598646E-3</v>
      </c>
      <c r="Q119" s="2">
        <f t="shared" si="21"/>
        <v>28693.925000000003</v>
      </c>
      <c r="AA119" t="s">
        <v>34</v>
      </c>
      <c r="AB119">
        <v>8</v>
      </c>
      <c r="AD119" t="s">
        <v>29</v>
      </c>
      <c r="AF119" t="s">
        <v>31</v>
      </c>
    </row>
    <row r="120" spans="1:32" x14ac:dyDescent="0.2">
      <c r="A120" t="s">
        <v>54</v>
      </c>
      <c r="C120" s="13">
        <v>44077.451000000001</v>
      </c>
      <c r="D120" s="13"/>
      <c r="E120">
        <f t="shared" si="18"/>
        <v>5446.000053917388</v>
      </c>
      <c r="F120">
        <f t="shared" si="19"/>
        <v>5446</v>
      </c>
      <c r="G120">
        <f t="shared" si="17"/>
        <v>1.9880000036209822E-4</v>
      </c>
      <c r="I120">
        <f t="shared" si="16"/>
        <v>1.9880000036209822E-4</v>
      </c>
      <c r="O120">
        <f t="shared" ca="1" si="20"/>
        <v>-3.3025030254449994E-3</v>
      </c>
      <c r="Q120" s="2">
        <f t="shared" si="21"/>
        <v>29058.951000000001</v>
      </c>
      <c r="AA120" t="s">
        <v>34</v>
      </c>
      <c r="AB120">
        <v>6</v>
      </c>
      <c r="AD120" t="s">
        <v>29</v>
      </c>
      <c r="AF120" t="s">
        <v>31</v>
      </c>
    </row>
    <row r="121" spans="1:32" x14ac:dyDescent="0.2">
      <c r="A121" t="s">
        <v>55</v>
      </c>
      <c r="C121" s="13">
        <v>44372.423999999999</v>
      </c>
      <c r="D121" s="13"/>
      <c r="E121">
        <f t="shared" si="18"/>
        <v>5526.000928312058</v>
      </c>
      <c r="F121">
        <f t="shared" si="19"/>
        <v>5526</v>
      </c>
      <c r="G121">
        <f t="shared" si="17"/>
        <v>3.422800000407733E-3</v>
      </c>
      <c r="I121">
        <f t="shared" si="16"/>
        <v>3.422800000407733E-3</v>
      </c>
      <c r="O121">
        <f t="shared" ca="1" si="20"/>
        <v>-3.3755982579986446E-3</v>
      </c>
      <c r="Q121" s="2">
        <f t="shared" si="21"/>
        <v>29353.923999999999</v>
      </c>
      <c r="AA121" t="s">
        <v>34</v>
      </c>
      <c r="AB121">
        <v>6</v>
      </c>
      <c r="AD121" t="s">
        <v>29</v>
      </c>
      <c r="AF121" t="s">
        <v>31</v>
      </c>
    </row>
    <row r="122" spans="1:32" x14ac:dyDescent="0.2">
      <c r="A122" s="47" t="s">
        <v>420</v>
      </c>
      <c r="B122" s="48" t="s">
        <v>93</v>
      </c>
      <c r="C122" s="47">
        <v>44427.725100000003</v>
      </c>
      <c r="D122" s="13"/>
      <c r="E122">
        <f t="shared" si="18"/>
        <v>5540.9993734408918</v>
      </c>
      <c r="F122">
        <f t="shared" si="19"/>
        <v>5541</v>
      </c>
      <c r="G122">
        <f t="shared" si="17"/>
        <v>-2.3101999977370724E-3</v>
      </c>
      <c r="I122">
        <f t="shared" si="16"/>
        <v>-2.3101999977370724E-3</v>
      </c>
      <c r="O122">
        <f t="shared" ca="1" si="20"/>
        <v>-3.3893036141024527E-3</v>
      </c>
      <c r="Q122" s="2">
        <f t="shared" si="21"/>
        <v>29409.225100000003</v>
      </c>
    </row>
    <row r="123" spans="1:32" x14ac:dyDescent="0.2">
      <c r="A123" t="s">
        <v>56</v>
      </c>
      <c r="C123" s="13">
        <v>44442.476999999999</v>
      </c>
      <c r="D123" s="13"/>
      <c r="E123">
        <f t="shared" si="18"/>
        <v>5545.0002986068639</v>
      </c>
      <c r="F123">
        <f t="shared" si="19"/>
        <v>5545</v>
      </c>
      <c r="G123">
        <f t="shared" si="17"/>
        <v>1.1010000016540289E-3</v>
      </c>
      <c r="I123">
        <f t="shared" si="16"/>
        <v>1.1010000016540289E-3</v>
      </c>
      <c r="O123">
        <f t="shared" ca="1" si="20"/>
        <v>-3.3929583757301351E-3</v>
      </c>
      <c r="Q123" s="2">
        <f t="shared" si="21"/>
        <v>29423.976999999999</v>
      </c>
      <c r="AA123" t="s">
        <v>34</v>
      </c>
      <c r="AB123">
        <v>13</v>
      </c>
      <c r="AD123" t="s">
        <v>36</v>
      </c>
      <c r="AF123" t="s">
        <v>31</v>
      </c>
    </row>
    <row r="124" spans="1:32" x14ac:dyDescent="0.2">
      <c r="A124" t="s">
        <v>57</v>
      </c>
      <c r="C124" s="13">
        <v>44490.406999999999</v>
      </c>
      <c r="D124" s="13"/>
      <c r="E124">
        <f t="shared" si="18"/>
        <v>5557.9995965417138</v>
      </c>
      <c r="F124">
        <f t="shared" si="19"/>
        <v>5558</v>
      </c>
      <c r="G124">
        <f t="shared" si="17"/>
        <v>-1.487599998654332E-3</v>
      </c>
      <c r="I124">
        <f t="shared" si="16"/>
        <v>-1.487599998654332E-3</v>
      </c>
      <c r="O124">
        <f t="shared" ca="1" si="20"/>
        <v>-3.4048363510201024E-3</v>
      </c>
      <c r="Q124" s="2">
        <f t="shared" si="21"/>
        <v>29471.906999999999</v>
      </c>
      <c r="AB124">
        <v>10</v>
      </c>
      <c r="AD124" t="s">
        <v>36</v>
      </c>
      <c r="AF124" t="s">
        <v>31</v>
      </c>
    </row>
    <row r="125" spans="1:32" x14ac:dyDescent="0.2">
      <c r="A125" t="s">
        <v>59</v>
      </c>
      <c r="C125" s="13">
        <v>44881.249000000003</v>
      </c>
      <c r="D125" s="13"/>
      <c r="E125">
        <f t="shared" si="18"/>
        <v>5664.001507734135</v>
      </c>
      <c r="F125">
        <f t="shared" si="19"/>
        <v>5664</v>
      </c>
      <c r="G125">
        <f t="shared" si="17"/>
        <v>5.5592000062461011E-3</v>
      </c>
      <c r="I125">
        <f t="shared" si="16"/>
        <v>5.5592000062461011E-3</v>
      </c>
      <c r="O125">
        <f t="shared" ca="1" si="20"/>
        <v>-3.5016875341536821E-3</v>
      </c>
      <c r="Q125" s="2">
        <f t="shared" si="21"/>
        <v>29862.749000000003</v>
      </c>
      <c r="AA125" t="s">
        <v>34</v>
      </c>
      <c r="AB125">
        <v>7</v>
      </c>
      <c r="AD125" t="s">
        <v>58</v>
      </c>
      <c r="AF125" t="s">
        <v>31</v>
      </c>
    </row>
    <row r="126" spans="1:32" x14ac:dyDescent="0.2">
      <c r="A126" t="s">
        <v>60</v>
      </c>
      <c r="C126" s="13">
        <v>45139.368999999999</v>
      </c>
      <c r="D126" s="13"/>
      <c r="E126">
        <f t="shared" si="18"/>
        <v>5734.0073241944619</v>
      </c>
      <c r="F126">
        <f t="shared" si="19"/>
        <v>5734</v>
      </c>
      <c r="G126">
        <f t="shared" si="17"/>
        <v>2.7005199997802265E-2</v>
      </c>
      <c r="I126">
        <f t="shared" si="16"/>
        <v>2.7005199997802265E-2</v>
      </c>
      <c r="O126">
        <f t="shared" ca="1" si="20"/>
        <v>-3.5656458626381208E-3</v>
      </c>
      <c r="Q126" s="2">
        <f t="shared" si="21"/>
        <v>30120.868999999999</v>
      </c>
      <c r="AA126" t="s">
        <v>34</v>
      </c>
      <c r="AB126">
        <v>5</v>
      </c>
      <c r="AD126" t="s">
        <v>58</v>
      </c>
      <c r="AF126" t="s">
        <v>31</v>
      </c>
    </row>
    <row r="127" spans="1:32" x14ac:dyDescent="0.2">
      <c r="A127" t="s">
        <v>62</v>
      </c>
      <c r="C127" s="13">
        <v>45526.495999999999</v>
      </c>
      <c r="D127" s="13"/>
      <c r="E127">
        <f t="shared" si="18"/>
        <v>5839.001674530884</v>
      </c>
      <c r="F127">
        <f t="shared" si="19"/>
        <v>5839</v>
      </c>
      <c r="G127">
        <f t="shared" si="17"/>
        <v>6.1741999961668625E-3</v>
      </c>
      <c r="I127">
        <f t="shared" si="16"/>
        <v>6.1741999961668625E-3</v>
      </c>
      <c r="O127">
        <f t="shared" ca="1" si="20"/>
        <v>-3.6615833553647796E-3</v>
      </c>
      <c r="Q127" s="2">
        <f t="shared" si="21"/>
        <v>30507.995999999999</v>
      </c>
      <c r="AA127" t="s">
        <v>34</v>
      </c>
      <c r="AB127">
        <v>9</v>
      </c>
      <c r="AD127" t="s">
        <v>61</v>
      </c>
      <c r="AF127" t="s">
        <v>31</v>
      </c>
    </row>
    <row r="128" spans="1:32" x14ac:dyDescent="0.2">
      <c r="A128" t="s">
        <v>63</v>
      </c>
      <c r="C128" s="13">
        <v>45611.294000000002</v>
      </c>
      <c r="D128" s="13"/>
      <c r="E128">
        <f t="shared" si="18"/>
        <v>5862.0000986134928</v>
      </c>
      <c r="F128">
        <f t="shared" si="19"/>
        <v>5862</v>
      </c>
      <c r="G128">
        <f t="shared" si="17"/>
        <v>3.6359999648993835E-4</v>
      </c>
      <c r="I128">
        <f t="shared" si="16"/>
        <v>3.6359999648993835E-4</v>
      </c>
      <c r="O128">
        <f t="shared" ca="1" si="20"/>
        <v>-3.6825982347239525E-3</v>
      </c>
      <c r="Q128" s="2">
        <f t="shared" si="21"/>
        <v>30592.794000000002</v>
      </c>
      <c r="AA128" t="s">
        <v>34</v>
      </c>
      <c r="AB128">
        <v>5</v>
      </c>
      <c r="AD128" t="s">
        <v>61</v>
      </c>
      <c r="AF128" t="s">
        <v>31</v>
      </c>
    </row>
    <row r="129" spans="1:32" x14ac:dyDescent="0.2">
      <c r="A129" t="s">
        <v>64</v>
      </c>
      <c r="C129" s="13">
        <v>45858.332999999999</v>
      </c>
      <c r="D129" s="13"/>
      <c r="E129">
        <f t="shared" si="18"/>
        <v>5929.0005902164012</v>
      </c>
      <c r="F129">
        <f t="shared" si="19"/>
        <v>5929</v>
      </c>
      <c r="G129">
        <f t="shared" si="17"/>
        <v>2.1761999960290268E-3</v>
      </c>
      <c r="I129">
        <f t="shared" si="16"/>
        <v>2.1761999960290268E-3</v>
      </c>
      <c r="O129">
        <f t="shared" ca="1" si="20"/>
        <v>-3.7438154919876305E-3</v>
      </c>
      <c r="Q129" s="2">
        <f t="shared" si="21"/>
        <v>30839.832999999999</v>
      </c>
      <c r="AA129" t="s">
        <v>34</v>
      </c>
      <c r="AB129">
        <v>6</v>
      </c>
      <c r="AD129" t="s">
        <v>58</v>
      </c>
      <c r="AF129" t="s">
        <v>31</v>
      </c>
    </row>
    <row r="130" spans="1:32" x14ac:dyDescent="0.2">
      <c r="A130" t="s">
        <v>65</v>
      </c>
      <c r="C130" s="13">
        <v>45869.394</v>
      </c>
      <c r="D130" s="13"/>
      <c r="E130">
        <f t="shared" si="18"/>
        <v>5932.0004907892662</v>
      </c>
      <c r="F130">
        <f t="shared" si="19"/>
        <v>5932</v>
      </c>
      <c r="G130">
        <f t="shared" si="17"/>
        <v>1.8095999985234812E-3</v>
      </c>
      <c r="I130">
        <f t="shared" si="16"/>
        <v>1.8095999985234812E-3</v>
      </c>
      <c r="O130">
        <f t="shared" ca="1" si="20"/>
        <v>-3.7465565632083921E-3</v>
      </c>
      <c r="Q130" s="2">
        <f t="shared" si="21"/>
        <v>30850.894</v>
      </c>
      <c r="AA130" t="s">
        <v>34</v>
      </c>
      <c r="AB130">
        <v>6</v>
      </c>
      <c r="AD130" t="s">
        <v>29</v>
      </c>
      <c r="AF130" t="s">
        <v>31</v>
      </c>
    </row>
    <row r="131" spans="1:32" x14ac:dyDescent="0.2">
      <c r="A131" t="s">
        <v>64</v>
      </c>
      <c r="C131" s="13">
        <v>45891.493999999999</v>
      </c>
      <c r="D131" s="13"/>
      <c r="E131">
        <f t="shared" si="18"/>
        <v>5937.9943252219837</v>
      </c>
      <c r="F131">
        <f t="shared" si="19"/>
        <v>5938</v>
      </c>
      <c r="G131">
        <f t="shared" si="17"/>
        <v>-2.09236000009696E-2</v>
      </c>
      <c r="I131">
        <f t="shared" si="16"/>
        <v>-2.09236000009696E-2</v>
      </c>
      <c r="O131">
        <f t="shared" ca="1" si="20"/>
        <v>-3.7520387056499153E-3</v>
      </c>
      <c r="Q131" s="2">
        <f t="shared" si="21"/>
        <v>30872.993999999999</v>
      </c>
      <c r="AA131" t="s">
        <v>34</v>
      </c>
      <c r="AB131">
        <v>12</v>
      </c>
      <c r="AD131" t="s">
        <v>61</v>
      </c>
      <c r="AF131" t="s">
        <v>31</v>
      </c>
    </row>
    <row r="132" spans="1:32" x14ac:dyDescent="0.2">
      <c r="A132" t="s">
        <v>66</v>
      </c>
      <c r="C132" s="13">
        <v>46101.675000000003</v>
      </c>
      <c r="D132" s="13"/>
      <c r="E132">
        <f t="shared" si="18"/>
        <v>5994.9984028194131</v>
      </c>
      <c r="F132">
        <f t="shared" si="19"/>
        <v>5995</v>
      </c>
      <c r="G132">
        <f t="shared" si="17"/>
        <v>-5.88900000002468E-3</v>
      </c>
      <c r="I132">
        <f t="shared" si="16"/>
        <v>-5.88900000002468E-3</v>
      </c>
      <c r="O132">
        <f t="shared" ca="1" si="20"/>
        <v>-3.8041190588443876E-3</v>
      </c>
      <c r="Q132" s="2">
        <f t="shared" si="21"/>
        <v>31083.175000000003</v>
      </c>
      <c r="AA132" t="s">
        <v>34</v>
      </c>
      <c r="AB132">
        <v>7</v>
      </c>
      <c r="AD132" t="s">
        <v>29</v>
      </c>
      <c r="AF132" t="s">
        <v>31</v>
      </c>
    </row>
    <row r="133" spans="1:32" x14ac:dyDescent="0.2">
      <c r="A133" t="s">
        <v>67</v>
      </c>
      <c r="C133" s="13">
        <v>46212.294000000002</v>
      </c>
      <c r="D133" s="13"/>
      <c r="E133">
        <f t="shared" si="18"/>
        <v>6024.9998494761039</v>
      </c>
      <c r="F133">
        <f t="shared" si="19"/>
        <v>6025</v>
      </c>
      <c r="G133">
        <f t="shared" ref="G133:G163" si="22">+C133-(C$7+F133*C$8)</f>
        <v>-5.5499999871244654E-4</v>
      </c>
      <c r="I133">
        <f t="shared" si="16"/>
        <v>-5.5499999871244654E-4</v>
      </c>
      <c r="O133">
        <f t="shared" ca="1" si="20"/>
        <v>-3.8315297710520045E-3</v>
      </c>
      <c r="Q133" s="2">
        <f t="shared" si="21"/>
        <v>31193.794000000002</v>
      </c>
      <c r="AA133" t="s">
        <v>34</v>
      </c>
      <c r="AF133" t="s">
        <v>51</v>
      </c>
    </row>
    <row r="134" spans="1:32" x14ac:dyDescent="0.2">
      <c r="A134" t="s">
        <v>68</v>
      </c>
      <c r="C134" s="13">
        <v>46245.48</v>
      </c>
      <c r="D134" s="13"/>
      <c r="E134">
        <f t="shared" si="18"/>
        <v>6034.0003648373795</v>
      </c>
      <c r="F134">
        <f t="shared" si="19"/>
        <v>6034</v>
      </c>
      <c r="G134">
        <f t="shared" si="22"/>
        <v>1.3452000057441182E-3</v>
      </c>
      <c r="I134">
        <f t="shared" si="16"/>
        <v>1.3452000057441182E-3</v>
      </c>
      <c r="O134">
        <f t="shared" ca="1" si="20"/>
        <v>-3.8397529847142894E-3</v>
      </c>
      <c r="Q134" s="2">
        <f t="shared" si="21"/>
        <v>31226.980000000003</v>
      </c>
      <c r="AA134" t="s">
        <v>34</v>
      </c>
      <c r="AB134">
        <v>5</v>
      </c>
      <c r="AD134" t="s">
        <v>29</v>
      </c>
      <c r="AF134" t="s">
        <v>31</v>
      </c>
    </row>
    <row r="135" spans="1:32" x14ac:dyDescent="0.2">
      <c r="A135" t="s">
        <v>67</v>
      </c>
      <c r="C135" s="13">
        <v>46293.417000000001</v>
      </c>
      <c r="D135" s="13"/>
      <c r="E135">
        <f t="shared" si="18"/>
        <v>6047.0015612718234</v>
      </c>
      <c r="F135">
        <f t="shared" si="19"/>
        <v>6047</v>
      </c>
      <c r="G135">
        <f t="shared" si="22"/>
        <v>5.7566000032238662E-3</v>
      </c>
      <c r="I135">
        <f t="shared" si="16"/>
        <v>5.7566000032238662E-3</v>
      </c>
      <c r="O135">
        <f t="shared" ca="1" si="20"/>
        <v>-3.8516309600042566E-3</v>
      </c>
      <c r="Q135" s="2">
        <f t="shared" si="21"/>
        <v>31274.917000000001</v>
      </c>
      <c r="AA135" t="s">
        <v>34</v>
      </c>
      <c r="AF135" t="s">
        <v>51</v>
      </c>
    </row>
    <row r="136" spans="1:32" x14ac:dyDescent="0.2">
      <c r="A136" s="47" t="s">
        <v>467</v>
      </c>
      <c r="B136" s="48" t="s">
        <v>93</v>
      </c>
      <c r="C136" s="47">
        <v>46463.008999999998</v>
      </c>
      <c r="D136" s="13"/>
      <c r="E136">
        <f t="shared" si="18"/>
        <v>6092.9973245801284</v>
      </c>
      <c r="F136">
        <f t="shared" si="19"/>
        <v>6093</v>
      </c>
      <c r="G136">
        <f t="shared" si="22"/>
        <v>-9.864600004220847E-3</v>
      </c>
      <c r="I136">
        <f t="shared" si="16"/>
        <v>-9.864600004220847E-3</v>
      </c>
      <c r="O136">
        <f t="shared" ca="1" si="20"/>
        <v>-3.8936607187226024E-3</v>
      </c>
      <c r="Q136" s="2">
        <f t="shared" si="21"/>
        <v>31444.508999999998</v>
      </c>
    </row>
    <row r="137" spans="1:32" x14ac:dyDescent="0.2">
      <c r="A137" t="s">
        <v>70</v>
      </c>
      <c r="C137" s="13">
        <v>46975.519999999997</v>
      </c>
      <c r="D137" s="13"/>
      <c r="E137">
        <f t="shared" si="18"/>
        <v>6231.9975996455978</v>
      </c>
      <c r="F137">
        <f t="shared" si="19"/>
        <v>6232</v>
      </c>
      <c r="G137">
        <f t="shared" si="22"/>
        <v>-8.8504000086686574E-3</v>
      </c>
      <c r="I137">
        <f t="shared" si="16"/>
        <v>-8.8504000086686574E-3</v>
      </c>
      <c r="O137">
        <f t="shared" ca="1" si="20"/>
        <v>-4.0206636852845598E-3</v>
      </c>
      <c r="Q137" s="2">
        <f t="shared" si="21"/>
        <v>31957.019999999997</v>
      </c>
      <c r="AA137" t="s">
        <v>34</v>
      </c>
      <c r="AB137">
        <v>11</v>
      </c>
      <c r="AD137" t="s">
        <v>69</v>
      </c>
      <c r="AF137" t="s">
        <v>31</v>
      </c>
    </row>
    <row r="138" spans="1:32" x14ac:dyDescent="0.2">
      <c r="A138" t="s">
        <v>71</v>
      </c>
      <c r="C138" s="13">
        <v>46975.523999999998</v>
      </c>
      <c r="D138" s="13"/>
      <c r="E138">
        <f t="shared" si="18"/>
        <v>6231.9986845025087</v>
      </c>
      <c r="F138">
        <f t="shared" si="19"/>
        <v>6232</v>
      </c>
      <c r="G138">
        <f t="shared" si="22"/>
        <v>-4.8504000078537501E-3</v>
      </c>
      <c r="I138">
        <f t="shared" si="16"/>
        <v>-4.8504000078537501E-3</v>
      </c>
      <c r="O138">
        <f t="shared" ca="1" si="20"/>
        <v>-4.0206636852845598E-3</v>
      </c>
      <c r="Q138" s="2">
        <f t="shared" si="21"/>
        <v>31957.023999999998</v>
      </c>
      <c r="AA138" t="s">
        <v>34</v>
      </c>
      <c r="AB138">
        <v>10</v>
      </c>
      <c r="AD138" t="s">
        <v>36</v>
      </c>
      <c r="AF138" t="s">
        <v>31</v>
      </c>
    </row>
    <row r="139" spans="1:32" x14ac:dyDescent="0.2">
      <c r="A139" t="s">
        <v>73</v>
      </c>
      <c r="C139" s="13">
        <v>47672.41</v>
      </c>
      <c r="D139" s="13"/>
      <c r="E139">
        <f t="shared" si="18"/>
        <v>6421.0040828047413</v>
      </c>
      <c r="F139">
        <f t="shared" si="19"/>
        <v>6421</v>
      </c>
      <c r="G139">
        <f t="shared" si="22"/>
        <v>1.505380000162404E-2</v>
      </c>
      <c r="I139">
        <f t="shared" si="16"/>
        <v>1.505380000162404E-2</v>
      </c>
      <c r="O139">
        <f t="shared" ca="1" si="20"/>
        <v>-4.1933511721925464E-3</v>
      </c>
      <c r="Q139" s="2">
        <f t="shared" si="21"/>
        <v>32653.910000000003</v>
      </c>
      <c r="AA139" t="s">
        <v>34</v>
      </c>
      <c r="AB139">
        <v>5</v>
      </c>
      <c r="AD139" t="s">
        <v>72</v>
      </c>
      <c r="AF139" t="s">
        <v>31</v>
      </c>
    </row>
    <row r="140" spans="1:32" x14ac:dyDescent="0.2">
      <c r="A140" t="s">
        <v>73</v>
      </c>
      <c r="C140" s="13">
        <v>47672.411</v>
      </c>
      <c r="D140" s="13"/>
      <c r="E140">
        <f t="shared" si="18"/>
        <v>6421.0043540189681</v>
      </c>
      <c r="F140">
        <f t="shared" si="19"/>
        <v>6421</v>
      </c>
      <c r="G140">
        <f t="shared" si="22"/>
        <v>1.6053799998189788E-2</v>
      </c>
      <c r="I140">
        <f t="shared" si="16"/>
        <v>1.6053799998189788E-2</v>
      </c>
      <c r="O140">
        <f t="shared" ca="1" si="20"/>
        <v>-4.1933511721925464E-3</v>
      </c>
      <c r="Q140" s="2">
        <f t="shared" si="21"/>
        <v>32653.911</v>
      </c>
      <c r="AA140" t="s">
        <v>34</v>
      </c>
      <c r="AB140">
        <v>5</v>
      </c>
      <c r="AD140" t="s">
        <v>74</v>
      </c>
      <c r="AF140" t="s">
        <v>31</v>
      </c>
    </row>
    <row r="141" spans="1:32" x14ac:dyDescent="0.2">
      <c r="A141" t="s">
        <v>73</v>
      </c>
      <c r="C141" s="13">
        <v>47742.446000000004</v>
      </c>
      <c r="D141" s="13"/>
      <c r="E141">
        <f t="shared" si="18"/>
        <v>6439.9988424576768</v>
      </c>
      <c r="F141">
        <f t="shared" si="19"/>
        <v>6440</v>
      </c>
      <c r="G141">
        <f t="shared" si="22"/>
        <v>-4.2679999969550408E-3</v>
      </c>
      <c r="I141">
        <f t="shared" si="16"/>
        <v>-4.2679999969550408E-3</v>
      </c>
      <c r="O141">
        <f t="shared" ca="1" si="20"/>
        <v>-4.2107112899240368E-3</v>
      </c>
      <c r="Q141" s="2">
        <f t="shared" si="21"/>
        <v>32723.946000000004</v>
      </c>
      <c r="AA141" t="s">
        <v>34</v>
      </c>
      <c r="AB141">
        <v>10</v>
      </c>
      <c r="AD141" t="s">
        <v>36</v>
      </c>
      <c r="AF141" t="s">
        <v>31</v>
      </c>
    </row>
    <row r="142" spans="1:32" x14ac:dyDescent="0.2">
      <c r="A142" t="s">
        <v>75</v>
      </c>
      <c r="C142" s="13">
        <v>47827.243000000002</v>
      </c>
      <c r="D142" s="13"/>
      <c r="E142">
        <f t="shared" si="18"/>
        <v>6462.996995326057</v>
      </c>
      <c r="F142">
        <f t="shared" si="19"/>
        <v>6463</v>
      </c>
      <c r="G142">
        <f t="shared" si="22"/>
        <v>-1.1078600000473671E-2</v>
      </c>
      <c r="I142">
        <f t="shared" si="16"/>
        <v>-1.1078600000473671E-2</v>
      </c>
      <c r="O142">
        <f t="shared" ca="1" si="20"/>
        <v>-4.2317261692832097E-3</v>
      </c>
      <c r="Q142" s="2">
        <f t="shared" si="21"/>
        <v>32808.743000000002</v>
      </c>
      <c r="AA142" t="s">
        <v>34</v>
      </c>
      <c r="AB142">
        <v>5</v>
      </c>
      <c r="AD142" t="s">
        <v>29</v>
      </c>
      <c r="AF142" t="s">
        <v>31</v>
      </c>
    </row>
    <row r="143" spans="1:32" x14ac:dyDescent="0.2">
      <c r="A143" t="s">
        <v>76</v>
      </c>
      <c r="C143" s="13">
        <v>47963.667999999998</v>
      </c>
      <c r="D143" s="13"/>
      <c r="E143">
        <f t="shared" si="18"/>
        <v>6499.9973963434122</v>
      </c>
      <c r="F143">
        <f t="shared" si="19"/>
        <v>6500</v>
      </c>
      <c r="G143">
        <f t="shared" si="22"/>
        <v>-9.6000000048661605E-3</v>
      </c>
      <c r="I143">
        <f t="shared" si="16"/>
        <v>-9.6000000048661605E-3</v>
      </c>
      <c r="O143">
        <f t="shared" ca="1" si="20"/>
        <v>-4.2655327143392707E-3</v>
      </c>
      <c r="Q143" s="2">
        <f t="shared" si="21"/>
        <v>32945.167999999998</v>
      </c>
      <c r="AA143" t="s">
        <v>34</v>
      </c>
      <c r="AB143">
        <v>6</v>
      </c>
      <c r="AD143" t="s">
        <v>29</v>
      </c>
      <c r="AF143" t="s">
        <v>31</v>
      </c>
    </row>
    <row r="144" spans="1:32" x14ac:dyDescent="0.2">
      <c r="A144" t="s">
        <v>77</v>
      </c>
      <c r="C144" s="13">
        <v>48096.409</v>
      </c>
      <c r="D144" s="13"/>
      <c r="E144">
        <f t="shared" si="18"/>
        <v>6535.9986441458323</v>
      </c>
      <c r="F144">
        <f t="shared" si="19"/>
        <v>6536</v>
      </c>
      <c r="G144">
        <f t="shared" si="22"/>
        <v>-4.9991999985650182E-3</v>
      </c>
      <c r="I144">
        <f t="shared" si="16"/>
        <v>-4.9991999985650182E-3</v>
      </c>
      <c r="O144">
        <f t="shared" ca="1" si="20"/>
        <v>-4.2984255689884109E-3</v>
      </c>
      <c r="Q144" s="2">
        <f t="shared" si="21"/>
        <v>33077.909</v>
      </c>
      <c r="AA144" t="s">
        <v>34</v>
      </c>
      <c r="AB144">
        <v>6</v>
      </c>
      <c r="AD144" t="s">
        <v>29</v>
      </c>
      <c r="AF144" t="s">
        <v>31</v>
      </c>
    </row>
    <row r="145" spans="1:32" x14ac:dyDescent="0.2">
      <c r="A145" t="s">
        <v>77</v>
      </c>
      <c r="C145" s="13">
        <v>48144.338000000003</v>
      </c>
      <c r="D145" s="13"/>
      <c r="E145">
        <f t="shared" si="18"/>
        <v>6548.9976708664553</v>
      </c>
      <c r="F145">
        <f t="shared" si="19"/>
        <v>6549</v>
      </c>
      <c r="G145">
        <f t="shared" si="22"/>
        <v>-8.5877999954391271E-3</v>
      </c>
      <c r="I145">
        <f t="shared" si="16"/>
        <v>-8.5877999954391271E-3</v>
      </c>
      <c r="O145">
        <f t="shared" ca="1" si="20"/>
        <v>-4.3103035442783781E-3</v>
      </c>
      <c r="Q145" s="2">
        <f t="shared" si="21"/>
        <v>33125.838000000003</v>
      </c>
      <c r="AA145" t="s">
        <v>34</v>
      </c>
      <c r="AB145">
        <v>12</v>
      </c>
      <c r="AD145" t="s">
        <v>36</v>
      </c>
      <c r="AF145" t="s">
        <v>31</v>
      </c>
    </row>
    <row r="146" spans="1:32" x14ac:dyDescent="0.2">
      <c r="A146" t="s">
        <v>79</v>
      </c>
      <c r="C146" s="13">
        <v>48863.33</v>
      </c>
      <c r="D146" s="13">
        <v>0.01</v>
      </c>
      <c r="E146">
        <f t="shared" si="18"/>
        <v>6743.9985308867708</v>
      </c>
      <c r="F146">
        <f t="shared" si="19"/>
        <v>6744</v>
      </c>
      <c r="G146">
        <f t="shared" si="22"/>
        <v>-5.4167999987839721E-3</v>
      </c>
      <c r="I146">
        <f t="shared" si="16"/>
        <v>-5.4167999987839721E-3</v>
      </c>
      <c r="O146">
        <f t="shared" ca="1" si="20"/>
        <v>-4.488473173627887E-3</v>
      </c>
      <c r="Q146" s="2">
        <f t="shared" si="21"/>
        <v>33844.83</v>
      </c>
      <c r="AA146" t="s">
        <v>78</v>
      </c>
      <c r="AB146">
        <v>9</v>
      </c>
      <c r="AD146" t="s">
        <v>69</v>
      </c>
      <c r="AF146" t="s">
        <v>31</v>
      </c>
    </row>
    <row r="147" spans="1:32" x14ac:dyDescent="0.2">
      <c r="A147" t="s">
        <v>80</v>
      </c>
      <c r="C147" s="13">
        <v>49486.447</v>
      </c>
      <c r="D147" s="13"/>
      <c r="E147">
        <f t="shared" si="18"/>
        <v>6912.9967268239707</v>
      </c>
      <c r="F147">
        <f t="shared" si="19"/>
        <v>6913</v>
      </c>
      <c r="G147">
        <f t="shared" si="22"/>
        <v>-1.2068600000930019E-2</v>
      </c>
      <c r="I147">
        <f t="shared" si="16"/>
        <v>-1.2068600000930019E-2</v>
      </c>
      <c r="O147">
        <f t="shared" ca="1" si="20"/>
        <v>-4.6428868523974614E-3</v>
      </c>
      <c r="Q147" s="2">
        <f t="shared" si="21"/>
        <v>34467.947</v>
      </c>
      <c r="AA147" t="s">
        <v>34</v>
      </c>
      <c r="AB147">
        <v>5</v>
      </c>
      <c r="AD147" t="s">
        <v>29</v>
      </c>
      <c r="AF147" t="s">
        <v>31</v>
      </c>
    </row>
    <row r="148" spans="1:32" x14ac:dyDescent="0.2">
      <c r="A148" t="s">
        <v>81</v>
      </c>
      <c r="C148" s="13">
        <v>49545.442999999999</v>
      </c>
      <c r="D148" s="13">
        <v>6.0000000000000001E-3</v>
      </c>
      <c r="E148">
        <f t="shared" si="18"/>
        <v>6928.9972814028233</v>
      </c>
      <c r="F148">
        <f t="shared" si="19"/>
        <v>6929</v>
      </c>
      <c r="G148">
        <f t="shared" si="22"/>
        <v>-1.002380000136327E-2</v>
      </c>
      <c r="I148">
        <f t="shared" si="16"/>
        <v>-1.002380000136327E-2</v>
      </c>
      <c r="O148">
        <f t="shared" ca="1" si="20"/>
        <v>-4.6575058989081911E-3</v>
      </c>
      <c r="Q148" s="2">
        <f t="shared" si="21"/>
        <v>34526.942999999999</v>
      </c>
      <c r="AA148" t="s">
        <v>34</v>
      </c>
      <c r="AB148">
        <v>12</v>
      </c>
      <c r="AD148" t="s">
        <v>36</v>
      </c>
      <c r="AF148" t="s">
        <v>31</v>
      </c>
    </row>
    <row r="149" spans="1:32" x14ac:dyDescent="0.2">
      <c r="A149" t="s">
        <v>82</v>
      </c>
      <c r="C149" s="13">
        <v>49899.402000000002</v>
      </c>
      <c r="D149" s="13">
        <v>5.0000000000000001E-3</v>
      </c>
      <c r="E149">
        <f t="shared" ref="E149:E163" si="23">+(C149-C$7)/C$8</f>
        <v>7024.9959982340697</v>
      </c>
      <c r="F149">
        <f t="shared" ref="F149:F166" si="24">ROUND(2*E149,0)/2</f>
        <v>7025</v>
      </c>
      <c r="G149">
        <f t="shared" si="22"/>
        <v>-1.4754999996512197E-2</v>
      </c>
      <c r="I149">
        <f t="shared" si="16"/>
        <v>-1.4754999996512197E-2</v>
      </c>
      <c r="O149">
        <f t="shared" ref="O149:O163" ca="1" si="25">+C$11+C$12*$F149</f>
        <v>-4.7452201779725643E-3</v>
      </c>
      <c r="Q149" s="2">
        <f t="shared" ref="Q149:Q163" si="26">+C149-15018.5</f>
        <v>34880.902000000002</v>
      </c>
      <c r="AA149" t="s">
        <v>34</v>
      </c>
      <c r="AB149">
        <v>9</v>
      </c>
      <c r="AD149" t="s">
        <v>36</v>
      </c>
      <c r="AF149" t="s">
        <v>31</v>
      </c>
    </row>
    <row r="150" spans="1:32" x14ac:dyDescent="0.2">
      <c r="A150" t="s">
        <v>83</v>
      </c>
      <c r="C150" s="13">
        <v>49947.349000000002</v>
      </c>
      <c r="D150" s="13">
        <v>4.0000000000000001E-3</v>
      </c>
      <c r="E150">
        <f t="shared" si="23"/>
        <v>7037.9999068107909</v>
      </c>
      <c r="F150">
        <f t="shared" si="24"/>
        <v>7038</v>
      </c>
      <c r="G150">
        <f t="shared" si="22"/>
        <v>-3.4359999699518085E-4</v>
      </c>
      <c r="I150">
        <f t="shared" si="16"/>
        <v>-3.4359999699518085E-4</v>
      </c>
      <c r="O150">
        <f t="shared" ca="1" si="25"/>
        <v>-4.7570981532625315E-3</v>
      </c>
      <c r="Q150" s="2">
        <f t="shared" si="26"/>
        <v>34928.849000000002</v>
      </c>
      <c r="AA150" t="s">
        <v>34</v>
      </c>
      <c r="AB150">
        <v>6</v>
      </c>
      <c r="AD150" t="s">
        <v>29</v>
      </c>
      <c r="AF150" t="s">
        <v>31</v>
      </c>
    </row>
    <row r="151" spans="1:32" x14ac:dyDescent="0.2">
      <c r="A151" t="s">
        <v>84</v>
      </c>
      <c r="C151" s="13">
        <v>50179.633000000002</v>
      </c>
      <c r="D151" s="13">
        <v>8.0000000000000002E-3</v>
      </c>
      <c r="E151">
        <f t="shared" si="23"/>
        <v>7100.9986324836209</v>
      </c>
      <c r="F151">
        <f t="shared" si="24"/>
        <v>7101</v>
      </c>
      <c r="G151">
        <f t="shared" si="22"/>
        <v>-5.0422000058460981E-3</v>
      </c>
      <c r="I151">
        <f t="shared" si="16"/>
        <v>-5.0422000058460981E-3</v>
      </c>
      <c r="O151">
        <f t="shared" ca="1" si="25"/>
        <v>-4.814660648898527E-3</v>
      </c>
      <c r="Q151" s="2">
        <f t="shared" si="26"/>
        <v>35161.133000000002</v>
      </c>
      <c r="AA151" t="s">
        <v>34</v>
      </c>
      <c r="AB151">
        <v>6</v>
      </c>
      <c r="AD151" t="s">
        <v>29</v>
      </c>
      <c r="AF151" t="s">
        <v>31</v>
      </c>
    </row>
    <row r="152" spans="1:32" x14ac:dyDescent="0.2">
      <c r="A152" t="s">
        <v>85</v>
      </c>
      <c r="C152" s="13">
        <v>50312.368000000002</v>
      </c>
      <c r="D152" s="13">
        <v>6.0000000000000001E-3</v>
      </c>
      <c r="E152">
        <f t="shared" si="23"/>
        <v>7136.9982530006737</v>
      </c>
      <c r="F152">
        <f t="shared" si="24"/>
        <v>7137</v>
      </c>
      <c r="G152">
        <f t="shared" si="22"/>
        <v>-6.4414000007673167E-3</v>
      </c>
      <c r="I152">
        <f t="shared" si="16"/>
        <v>-6.4414000007673167E-3</v>
      </c>
      <c r="O152">
        <f t="shared" ca="1" si="25"/>
        <v>-4.8475535035476672E-3</v>
      </c>
      <c r="Q152" s="2">
        <f t="shared" si="26"/>
        <v>35293.868000000002</v>
      </c>
      <c r="AA152" t="s">
        <v>34</v>
      </c>
      <c r="AB152">
        <v>9</v>
      </c>
      <c r="AD152" t="s">
        <v>36</v>
      </c>
      <c r="AF152" t="s">
        <v>31</v>
      </c>
    </row>
    <row r="153" spans="1:32" s="64" customFormat="1" ht="12" customHeight="1" x14ac:dyDescent="0.2">
      <c r="A153" s="64" t="s">
        <v>85</v>
      </c>
      <c r="C153" s="65">
        <v>50360.294999999998</v>
      </c>
      <c r="D153" s="65">
        <v>5.0000000000000001E-3</v>
      </c>
      <c r="E153" s="64">
        <f t="shared" si="23"/>
        <v>7149.9967372928395</v>
      </c>
      <c r="F153" s="64">
        <f t="shared" si="24"/>
        <v>7150</v>
      </c>
      <c r="G153" s="64">
        <f t="shared" si="22"/>
        <v>-1.2030000005324837E-2</v>
      </c>
      <c r="I153" s="64">
        <f t="shared" si="16"/>
        <v>-1.2030000005324837E-2</v>
      </c>
      <c r="O153" s="64">
        <f t="shared" ca="1" si="25"/>
        <v>-4.8594314788376345E-3</v>
      </c>
      <c r="Q153" s="66">
        <f t="shared" si="26"/>
        <v>35341.794999999998</v>
      </c>
      <c r="AA153" s="64" t="s">
        <v>34</v>
      </c>
      <c r="AB153" s="64">
        <v>9</v>
      </c>
      <c r="AD153" s="64" t="s">
        <v>36</v>
      </c>
      <c r="AF153" s="64" t="s">
        <v>31</v>
      </c>
    </row>
    <row r="154" spans="1:32" s="64" customFormat="1" ht="12" customHeight="1" x14ac:dyDescent="0.2">
      <c r="A154" s="64" t="s">
        <v>86</v>
      </c>
      <c r="C154" s="65">
        <v>50570.470999999998</v>
      </c>
      <c r="D154" s="65">
        <v>4.0000000000000001E-3</v>
      </c>
      <c r="E154" s="64">
        <f t="shared" si="23"/>
        <v>7206.9994588191284</v>
      </c>
      <c r="F154" s="64">
        <f t="shared" si="24"/>
        <v>7207</v>
      </c>
      <c r="G154" s="64">
        <f t="shared" si="22"/>
        <v>-1.9954000090365298E-3</v>
      </c>
      <c r="I154" s="64">
        <f t="shared" si="16"/>
        <v>-1.9954000090365298E-3</v>
      </c>
      <c r="O154" s="64">
        <f t="shared" ca="1" si="25"/>
        <v>-4.9115118320321068E-3</v>
      </c>
      <c r="Q154" s="66">
        <f t="shared" si="26"/>
        <v>35551.970999999998</v>
      </c>
      <c r="AA154" s="64" t="s">
        <v>34</v>
      </c>
      <c r="AB154" s="64">
        <v>6</v>
      </c>
      <c r="AD154" s="64" t="s">
        <v>29</v>
      </c>
      <c r="AF154" s="64" t="s">
        <v>31</v>
      </c>
    </row>
    <row r="155" spans="1:32" s="64" customFormat="1" ht="12" customHeight="1" x14ac:dyDescent="0.2">
      <c r="A155" s="47" t="s">
        <v>528</v>
      </c>
      <c r="B155" s="48" t="s">
        <v>93</v>
      </c>
      <c r="C155" s="47">
        <v>50629.456899999997</v>
      </c>
      <c r="D155" s="65"/>
      <c r="E155" s="64">
        <f t="shared" si="23"/>
        <v>7222.9972741342817</v>
      </c>
      <c r="F155" s="64">
        <f t="shared" si="24"/>
        <v>7223</v>
      </c>
      <c r="G155" s="64">
        <f t="shared" si="22"/>
        <v>-1.0050600008980837E-2</v>
      </c>
      <c r="K155" s="64">
        <f t="shared" ref="K155:K163" si="27">+G155</f>
        <v>-1.0050600008980837E-2</v>
      </c>
      <c r="O155" s="64">
        <f t="shared" ca="1" si="25"/>
        <v>-4.9261308785428356E-3</v>
      </c>
      <c r="Q155" s="66">
        <f t="shared" si="26"/>
        <v>35610.956899999997</v>
      </c>
    </row>
    <row r="156" spans="1:32" s="64" customFormat="1" ht="12" customHeight="1" x14ac:dyDescent="0.2">
      <c r="A156" s="47" t="s">
        <v>528</v>
      </c>
      <c r="B156" s="48" t="s">
        <v>93</v>
      </c>
      <c r="C156" s="47">
        <v>50629.467299999997</v>
      </c>
      <c r="D156" s="65"/>
      <c r="E156" s="64">
        <f t="shared" si="23"/>
        <v>7223.0000947622493</v>
      </c>
      <c r="F156" s="64">
        <f t="shared" si="24"/>
        <v>7223</v>
      </c>
      <c r="G156" s="64">
        <f t="shared" si="22"/>
        <v>3.4939999022753909E-4</v>
      </c>
      <c r="K156" s="64">
        <f t="shared" si="27"/>
        <v>3.4939999022753909E-4</v>
      </c>
      <c r="O156" s="64">
        <f t="shared" ca="1" si="25"/>
        <v>-4.9261308785428356E-3</v>
      </c>
      <c r="Q156" s="66">
        <f t="shared" si="26"/>
        <v>35610.967299999997</v>
      </c>
    </row>
    <row r="157" spans="1:32" s="64" customFormat="1" ht="12" customHeight="1" x14ac:dyDescent="0.2">
      <c r="A157" s="64" t="s">
        <v>88</v>
      </c>
      <c r="C157" s="65">
        <v>50983.423999999999</v>
      </c>
      <c r="D157" s="65">
        <v>7.0000000000000001E-3</v>
      </c>
      <c r="E157" s="64">
        <f t="shared" si="23"/>
        <v>7318.998187800772</v>
      </c>
      <c r="F157" s="64">
        <f t="shared" si="24"/>
        <v>7319</v>
      </c>
      <c r="G157" s="64">
        <f t="shared" si="22"/>
        <v>-6.6818000050261617E-3</v>
      </c>
      <c r="K157" s="64">
        <f t="shared" si="27"/>
        <v>-6.6818000050261617E-3</v>
      </c>
      <c r="O157" s="64">
        <f t="shared" ca="1" si="25"/>
        <v>-5.0138451576072097E-3</v>
      </c>
      <c r="Q157" s="66">
        <f t="shared" si="26"/>
        <v>35964.923999999999</v>
      </c>
      <c r="AA157" s="64" t="s">
        <v>34</v>
      </c>
      <c r="AB157" s="64">
        <v>6</v>
      </c>
      <c r="AD157" s="64" t="s">
        <v>87</v>
      </c>
      <c r="AF157" s="64" t="s">
        <v>31</v>
      </c>
    </row>
    <row r="158" spans="1:32" s="64" customFormat="1" ht="12" customHeight="1" x14ac:dyDescent="0.2">
      <c r="A158" s="64" t="s">
        <v>89</v>
      </c>
      <c r="C158" s="65">
        <v>51348.450299999997</v>
      </c>
      <c r="D158" s="65">
        <v>2.9999999999999997E-4</v>
      </c>
      <c r="E158" s="64">
        <f t="shared" si="23"/>
        <v>7417.9985138545162</v>
      </c>
      <c r="F158" s="64">
        <f t="shared" si="24"/>
        <v>7418</v>
      </c>
      <c r="G158" s="64">
        <f t="shared" si="22"/>
        <v>-5.4796000040369108E-3</v>
      </c>
      <c r="J158" s="64">
        <f>+G158</f>
        <v>-5.4796000040369108E-3</v>
      </c>
      <c r="O158" s="64">
        <f t="shared" ca="1" si="25"/>
        <v>-5.1043005078923445E-3</v>
      </c>
      <c r="Q158" s="66">
        <f t="shared" si="26"/>
        <v>36329.950299999997</v>
      </c>
    </row>
    <row r="159" spans="1:32" s="64" customFormat="1" ht="12" customHeight="1" x14ac:dyDescent="0.2">
      <c r="A159" s="47" t="s">
        <v>545</v>
      </c>
      <c r="B159" s="48" t="s">
        <v>93</v>
      </c>
      <c r="C159" s="47">
        <v>51606.553</v>
      </c>
      <c r="D159" s="65"/>
      <c r="E159" s="64">
        <f t="shared" si="23"/>
        <v>7487.9996383087055</v>
      </c>
      <c r="F159" s="64">
        <f t="shared" si="24"/>
        <v>7488</v>
      </c>
      <c r="G159" s="64">
        <f t="shared" si="22"/>
        <v>-1.3335999974515289E-3</v>
      </c>
      <c r="K159" s="64">
        <f t="shared" si="27"/>
        <v>-1.3335999974515289E-3</v>
      </c>
      <c r="O159" s="64">
        <f t="shared" ca="1" si="25"/>
        <v>-5.168258836376784E-3</v>
      </c>
      <c r="Q159" s="66">
        <f t="shared" si="26"/>
        <v>36588.053</v>
      </c>
    </row>
    <row r="160" spans="1:32" s="64" customFormat="1" ht="12" customHeight="1" x14ac:dyDescent="0.2">
      <c r="A160" s="47" t="s">
        <v>549</v>
      </c>
      <c r="B160" s="48" t="s">
        <v>93</v>
      </c>
      <c r="C160" s="47">
        <v>52443.525999999998</v>
      </c>
      <c r="D160" s="65"/>
      <c r="E160" s="64">
        <f t="shared" si="23"/>
        <v>7714.9986241302213</v>
      </c>
      <c r="F160" s="64">
        <f t="shared" si="24"/>
        <v>7715</v>
      </c>
      <c r="G160" s="64">
        <f t="shared" si="22"/>
        <v>-5.0730000075418502E-3</v>
      </c>
      <c r="K160" s="64">
        <f t="shared" si="27"/>
        <v>-5.0730000075418502E-3</v>
      </c>
      <c r="O160" s="64">
        <f t="shared" ca="1" si="25"/>
        <v>-5.3756665587477515E-3</v>
      </c>
      <c r="Q160" s="66">
        <f t="shared" si="26"/>
        <v>37425.025999999998</v>
      </c>
    </row>
    <row r="161" spans="1:17" s="64" customFormat="1" ht="12" customHeight="1" x14ac:dyDescent="0.2">
      <c r="A161" s="67" t="s">
        <v>92</v>
      </c>
      <c r="B161" s="68" t="s">
        <v>93</v>
      </c>
      <c r="C161" s="65">
        <v>53151.451999999997</v>
      </c>
      <c r="D161" s="65">
        <v>4.0000000000000001E-3</v>
      </c>
      <c r="E161" s="64">
        <f t="shared" si="23"/>
        <v>7906.9982275065349</v>
      </c>
      <c r="F161" s="64">
        <f t="shared" si="24"/>
        <v>7907</v>
      </c>
      <c r="G161" s="64">
        <f t="shared" si="22"/>
        <v>-6.5354000034858473E-3</v>
      </c>
      <c r="K161" s="64">
        <f t="shared" si="27"/>
        <v>-6.5354000034858473E-3</v>
      </c>
      <c r="O161" s="64">
        <f t="shared" ca="1" si="25"/>
        <v>-5.5510951168764987E-3</v>
      </c>
      <c r="Q161" s="66">
        <f t="shared" si="26"/>
        <v>38132.951999999997</v>
      </c>
    </row>
    <row r="162" spans="1:17" s="64" customFormat="1" ht="12" customHeight="1" x14ac:dyDescent="0.2">
      <c r="A162" s="32" t="s">
        <v>105</v>
      </c>
      <c r="B162" s="33" t="s">
        <v>93</v>
      </c>
      <c r="C162" s="32">
        <v>53258.368000000002</v>
      </c>
      <c r="D162" s="32">
        <v>5.0000000000000001E-3</v>
      </c>
      <c r="E162" s="64">
        <f t="shared" si="23"/>
        <v>7935.9953678779621</v>
      </c>
      <c r="F162" s="64">
        <f t="shared" si="24"/>
        <v>7936</v>
      </c>
      <c r="G162" s="64">
        <f t="shared" si="22"/>
        <v>-1.707919999898877E-2</v>
      </c>
      <c r="K162" s="64">
        <f t="shared" si="27"/>
        <v>-1.707919999898877E-2</v>
      </c>
      <c r="O162" s="64">
        <f t="shared" ca="1" si="25"/>
        <v>-5.5775921386771949E-3</v>
      </c>
      <c r="Q162" s="66">
        <f t="shared" si="26"/>
        <v>38239.868000000002</v>
      </c>
    </row>
    <row r="163" spans="1:17" s="64" customFormat="1" ht="12" customHeight="1" x14ac:dyDescent="0.2">
      <c r="A163" s="50" t="s">
        <v>102</v>
      </c>
      <c r="B163" s="51" t="s">
        <v>93</v>
      </c>
      <c r="C163" s="50">
        <v>55002.385799999996</v>
      </c>
      <c r="D163" s="50">
        <v>2.0000000000000001E-4</v>
      </c>
      <c r="E163" s="64">
        <f t="shared" si="23"/>
        <v>8408.997808643282</v>
      </c>
      <c r="F163" s="64">
        <f t="shared" si="24"/>
        <v>8409</v>
      </c>
      <c r="G163" s="64">
        <f t="shared" si="22"/>
        <v>-8.0798000053619035E-3</v>
      </c>
      <c r="K163" s="64">
        <f t="shared" si="27"/>
        <v>-8.0798000053619035E-3</v>
      </c>
      <c r="O163" s="64">
        <f t="shared" ca="1" si="25"/>
        <v>-6.0097677011506203E-3</v>
      </c>
      <c r="Q163" s="66">
        <f t="shared" si="26"/>
        <v>39983.885799999996</v>
      </c>
    </row>
    <row r="164" spans="1:17" s="64" customFormat="1" ht="12" customHeight="1" x14ac:dyDescent="0.2">
      <c r="A164" s="52" t="s">
        <v>569</v>
      </c>
      <c r="B164" s="53" t="s">
        <v>93</v>
      </c>
      <c r="C164" s="54">
        <v>57546.497600000002</v>
      </c>
      <c r="D164" s="54" t="s">
        <v>571</v>
      </c>
      <c r="E164" s="55">
        <f>+(C164-C$7)/C$8</f>
        <v>9098.9971257258567</v>
      </c>
      <c r="F164" s="64">
        <f t="shared" si="24"/>
        <v>9099</v>
      </c>
      <c r="G164" s="64">
        <f>+C164-(C$7+F164*C$8)</f>
        <v>-1.0597799999231938E-2</v>
      </c>
      <c r="K164" s="64">
        <f>+G164</f>
        <v>-1.0597799999231938E-2</v>
      </c>
      <c r="O164" s="64">
        <f ca="1">+C$11+C$12*$F164</f>
        <v>-6.6402140819258066E-3</v>
      </c>
      <c r="Q164" s="66">
        <f>+C164-15018.5</f>
        <v>42527.997600000002</v>
      </c>
    </row>
    <row r="165" spans="1:17" s="64" customFormat="1" ht="12" customHeight="1" x14ac:dyDescent="0.2">
      <c r="A165" s="56" t="s">
        <v>570</v>
      </c>
      <c r="B165" s="57" t="s">
        <v>93</v>
      </c>
      <c r="C165" s="58">
        <v>57546.497739999999</v>
      </c>
      <c r="D165" s="58">
        <v>1E-4</v>
      </c>
      <c r="E165" s="55">
        <f>+(C165-C$7)/C$8</f>
        <v>9098.9971636958489</v>
      </c>
      <c r="F165" s="64">
        <f t="shared" si="24"/>
        <v>9099</v>
      </c>
      <c r="G165" s="64">
        <f>+C165-(C$7+F165*C$8)</f>
        <v>-1.0457800002768636E-2</v>
      </c>
      <c r="K165" s="64">
        <f>+G165</f>
        <v>-1.0457800002768636E-2</v>
      </c>
      <c r="O165" s="64">
        <f ca="1">+C$11+C$12*$F165</f>
        <v>-6.6402140819258066E-3</v>
      </c>
      <c r="Q165" s="66">
        <f>+C165-15018.5</f>
        <v>42527.997739999999</v>
      </c>
    </row>
    <row r="166" spans="1:17" s="64" customFormat="1" ht="12" customHeight="1" x14ac:dyDescent="0.2">
      <c r="A166" s="59" t="s">
        <v>0</v>
      </c>
      <c r="B166" s="60" t="s">
        <v>93</v>
      </c>
      <c r="C166" s="61">
        <v>57900.461000000003</v>
      </c>
      <c r="D166" s="61">
        <v>5.0000000000000001E-4</v>
      </c>
      <c r="E166" s="55">
        <f>+(C166-C$7)/C$8</f>
        <v>9194.9970358997052</v>
      </c>
      <c r="F166" s="64">
        <f t="shared" si="24"/>
        <v>9195</v>
      </c>
      <c r="G166" s="64">
        <f>+C166-(C$7+F166*C$8)</f>
        <v>-1.092899999639485E-2</v>
      </c>
      <c r="K166" s="64">
        <f>+G166</f>
        <v>-1.092899999639485E-2</v>
      </c>
      <c r="O166" s="64">
        <f ca="1">+C$11+C$12*$F166</f>
        <v>-6.7279283609901798E-3</v>
      </c>
      <c r="Q166" s="66">
        <f>+C166-15018.5</f>
        <v>42881.961000000003</v>
      </c>
    </row>
    <row r="167" spans="1:17" s="64" customFormat="1" ht="12" customHeight="1" x14ac:dyDescent="0.2">
      <c r="A167" s="62" t="s">
        <v>572</v>
      </c>
      <c r="B167" s="63" t="s">
        <v>93</v>
      </c>
      <c r="C167" s="69">
        <v>59817.765099999997</v>
      </c>
      <c r="D167" s="70">
        <v>1.5E-3</v>
      </c>
      <c r="E167" s="55">
        <f>+(C167-C$7)/C$8</f>
        <v>9714.9971866948144</v>
      </c>
      <c r="F167" s="64">
        <f t="shared" ref="F167" si="28">ROUND(2*E167,0)/2</f>
        <v>9715</v>
      </c>
      <c r="G167" s="64">
        <f>+C167-(C$7+F167*C$8)</f>
        <v>-1.0373000004619826E-2</v>
      </c>
      <c r="K167" s="64">
        <f>+G167</f>
        <v>-1.0373000004619826E-2</v>
      </c>
      <c r="O167" s="64">
        <f ca="1">+C$11+C$12*$F167</f>
        <v>-7.2030473725888718E-3</v>
      </c>
      <c r="Q167" s="66">
        <f>+C167-15018.5</f>
        <v>44799.265099999997</v>
      </c>
    </row>
    <row r="168" spans="1:17" s="64" customFormat="1" ht="12" customHeight="1" x14ac:dyDescent="0.2">
      <c r="B168" s="71"/>
      <c r="C168" s="65"/>
      <c r="D168" s="65"/>
    </row>
    <row r="169" spans="1:17" s="64" customFormat="1" ht="12" customHeight="1" x14ac:dyDescent="0.2">
      <c r="B169" s="71"/>
      <c r="C169" s="65"/>
      <c r="D169" s="65"/>
    </row>
    <row r="170" spans="1:17" s="64" customFormat="1" ht="12" customHeight="1" x14ac:dyDescent="0.2">
      <c r="B170" s="71"/>
      <c r="C170" s="65"/>
      <c r="D170" s="65"/>
    </row>
    <row r="171" spans="1:17" s="64" customFormat="1" ht="12" customHeight="1" x14ac:dyDescent="0.2">
      <c r="B171" s="71"/>
      <c r="C171" s="65"/>
      <c r="D171" s="65"/>
    </row>
    <row r="172" spans="1:17" s="64" customFormat="1" ht="12" customHeight="1" x14ac:dyDescent="0.2">
      <c r="B172" s="71"/>
      <c r="C172" s="65"/>
      <c r="D172" s="65"/>
    </row>
    <row r="173" spans="1:17" s="64" customFormat="1" ht="12" customHeight="1" x14ac:dyDescent="0.2">
      <c r="B173" s="71"/>
      <c r="C173" s="65"/>
      <c r="D173" s="65"/>
    </row>
    <row r="174" spans="1:17" s="64" customFormat="1" ht="12" customHeight="1" x14ac:dyDescent="0.2">
      <c r="B174" s="71"/>
      <c r="C174" s="65"/>
      <c r="D174" s="65"/>
    </row>
    <row r="175" spans="1:17" s="64" customFormat="1" ht="12" customHeight="1" x14ac:dyDescent="0.2">
      <c r="B175" s="71"/>
      <c r="C175" s="65"/>
      <c r="D175" s="65"/>
    </row>
    <row r="176" spans="1:17" s="64" customFormat="1" ht="12" customHeight="1" x14ac:dyDescent="0.2">
      <c r="B176" s="71"/>
      <c r="C176" s="65"/>
      <c r="D176" s="65"/>
    </row>
    <row r="177" spans="2:4" s="64" customFormat="1" ht="12" customHeight="1" x14ac:dyDescent="0.2">
      <c r="B177" s="71"/>
      <c r="C177" s="65"/>
      <c r="D177" s="65"/>
    </row>
    <row r="178" spans="2:4" s="64" customFormat="1" ht="12" customHeight="1" x14ac:dyDescent="0.2">
      <c r="B178" s="71"/>
      <c r="C178" s="65"/>
      <c r="D178" s="65"/>
    </row>
    <row r="179" spans="2:4" s="64" customFormat="1" ht="12" customHeight="1" x14ac:dyDescent="0.2">
      <c r="B179" s="71"/>
      <c r="C179" s="65"/>
      <c r="D179" s="65"/>
    </row>
    <row r="180" spans="2:4" x14ac:dyDescent="0.2">
      <c r="B180" s="17"/>
      <c r="C180" s="13"/>
      <c r="D180" s="13"/>
    </row>
    <row r="181" spans="2:4" x14ac:dyDescent="0.2">
      <c r="B181" s="17"/>
      <c r="C181" s="13"/>
      <c r="D181" s="13"/>
    </row>
    <row r="182" spans="2:4" x14ac:dyDescent="0.2">
      <c r="B182" s="17"/>
      <c r="C182" s="13"/>
      <c r="D182" s="13"/>
    </row>
    <row r="183" spans="2:4" x14ac:dyDescent="0.2">
      <c r="B183" s="17"/>
      <c r="C183" s="13"/>
      <c r="D183" s="13"/>
    </row>
    <row r="184" spans="2:4" x14ac:dyDescent="0.2">
      <c r="B184" s="17"/>
      <c r="C184" s="13"/>
      <c r="D184" s="13"/>
    </row>
    <row r="185" spans="2:4" x14ac:dyDescent="0.2">
      <c r="B185" s="17"/>
      <c r="C185" s="13"/>
      <c r="D185" s="13"/>
    </row>
    <row r="186" spans="2:4" x14ac:dyDescent="0.2">
      <c r="B186" s="17"/>
      <c r="C186" s="13"/>
      <c r="D186" s="13"/>
    </row>
    <row r="187" spans="2:4" x14ac:dyDescent="0.2">
      <c r="B187" s="17"/>
      <c r="C187" s="13"/>
      <c r="D187" s="13"/>
    </row>
    <row r="188" spans="2:4" x14ac:dyDescent="0.2">
      <c r="B188" s="17"/>
      <c r="C188" s="13"/>
      <c r="D188" s="13"/>
    </row>
    <row r="189" spans="2:4" x14ac:dyDescent="0.2">
      <c r="B189" s="17"/>
      <c r="C189" s="13"/>
      <c r="D189" s="13"/>
    </row>
    <row r="190" spans="2:4" x14ac:dyDescent="0.2">
      <c r="B190" s="17"/>
      <c r="C190" s="13"/>
      <c r="D190" s="13"/>
    </row>
    <row r="191" spans="2:4" x14ac:dyDescent="0.2">
      <c r="B191" s="17"/>
      <c r="C191" s="13"/>
      <c r="D191" s="13"/>
    </row>
    <row r="192" spans="2:4" x14ac:dyDescent="0.2">
      <c r="B192" s="17"/>
      <c r="C192" s="13"/>
      <c r="D192" s="13"/>
    </row>
    <row r="193" spans="2:4" x14ac:dyDescent="0.2">
      <c r="B193" s="17"/>
      <c r="C193" s="13"/>
      <c r="D193" s="13"/>
    </row>
    <row r="194" spans="2:4" x14ac:dyDescent="0.2">
      <c r="B194" s="17"/>
      <c r="C194" s="13"/>
      <c r="D194" s="13"/>
    </row>
    <row r="195" spans="2:4" x14ac:dyDescent="0.2">
      <c r="B195" s="17"/>
      <c r="C195" s="13"/>
      <c r="D195" s="13"/>
    </row>
    <row r="196" spans="2:4" x14ac:dyDescent="0.2">
      <c r="B196" s="17"/>
      <c r="C196" s="13"/>
      <c r="D196" s="13"/>
    </row>
    <row r="197" spans="2:4" x14ac:dyDescent="0.2">
      <c r="B197" s="17"/>
      <c r="C197" s="13"/>
      <c r="D197" s="13"/>
    </row>
    <row r="198" spans="2:4" x14ac:dyDescent="0.2">
      <c r="B198" s="17"/>
      <c r="C198" s="13"/>
      <c r="D198" s="13"/>
    </row>
    <row r="199" spans="2:4" x14ac:dyDescent="0.2">
      <c r="B199" s="17"/>
      <c r="C199" s="13"/>
      <c r="D199" s="13"/>
    </row>
    <row r="200" spans="2:4" x14ac:dyDescent="0.2">
      <c r="B200" s="17"/>
      <c r="C200" s="13"/>
      <c r="D200" s="13"/>
    </row>
    <row r="201" spans="2:4" x14ac:dyDescent="0.2">
      <c r="B201" s="17"/>
      <c r="C201" s="13"/>
      <c r="D201" s="13"/>
    </row>
    <row r="202" spans="2:4" x14ac:dyDescent="0.2">
      <c r="B202" s="17"/>
      <c r="C202" s="13"/>
      <c r="D202" s="13"/>
    </row>
    <row r="203" spans="2:4" x14ac:dyDescent="0.2">
      <c r="B203" s="17"/>
      <c r="C203" s="13"/>
      <c r="D203" s="13"/>
    </row>
    <row r="204" spans="2:4" x14ac:dyDescent="0.2">
      <c r="B204" s="17"/>
      <c r="C204" s="13"/>
      <c r="D204" s="13"/>
    </row>
    <row r="205" spans="2:4" x14ac:dyDescent="0.2">
      <c r="B205" s="17"/>
      <c r="C205" s="13"/>
      <c r="D205" s="13"/>
    </row>
    <row r="206" spans="2:4" x14ac:dyDescent="0.2">
      <c r="B206" s="17"/>
      <c r="C206" s="13"/>
      <c r="D206" s="13"/>
    </row>
    <row r="207" spans="2:4" x14ac:dyDescent="0.2">
      <c r="B207" s="17"/>
      <c r="C207" s="13"/>
      <c r="D207" s="13"/>
    </row>
    <row r="208" spans="2:4" x14ac:dyDescent="0.2">
      <c r="B208" s="17"/>
      <c r="C208" s="13"/>
      <c r="D208" s="13"/>
    </row>
    <row r="209" spans="2:4" x14ac:dyDescent="0.2">
      <c r="B209" s="17"/>
      <c r="C209" s="13"/>
      <c r="D209" s="13"/>
    </row>
    <row r="210" spans="2:4" x14ac:dyDescent="0.2">
      <c r="B210" s="17"/>
      <c r="C210" s="13"/>
      <c r="D210" s="13"/>
    </row>
    <row r="211" spans="2:4" x14ac:dyDescent="0.2">
      <c r="B211" s="17"/>
      <c r="C211" s="13"/>
      <c r="D211" s="13"/>
    </row>
    <row r="212" spans="2:4" x14ac:dyDescent="0.2">
      <c r="B212" s="17"/>
      <c r="C212" s="13"/>
      <c r="D212" s="13"/>
    </row>
    <row r="213" spans="2:4" x14ac:dyDescent="0.2">
      <c r="B213" s="17"/>
      <c r="C213" s="13"/>
      <c r="D213" s="13"/>
    </row>
    <row r="214" spans="2:4" x14ac:dyDescent="0.2">
      <c r="B214" s="17"/>
      <c r="C214" s="13"/>
      <c r="D214" s="13"/>
    </row>
    <row r="215" spans="2:4" x14ac:dyDescent="0.2">
      <c r="B215" s="17"/>
      <c r="C215" s="13"/>
      <c r="D215" s="13"/>
    </row>
    <row r="216" spans="2:4" x14ac:dyDescent="0.2">
      <c r="B216" s="17"/>
      <c r="C216" s="13"/>
      <c r="D216" s="13"/>
    </row>
    <row r="217" spans="2:4" x14ac:dyDescent="0.2">
      <c r="B217" s="17"/>
      <c r="C217" s="13"/>
      <c r="D217" s="13"/>
    </row>
    <row r="218" spans="2:4" x14ac:dyDescent="0.2">
      <c r="B218" s="17"/>
      <c r="C218" s="13"/>
      <c r="D218" s="13"/>
    </row>
    <row r="219" spans="2:4" x14ac:dyDescent="0.2">
      <c r="B219" s="17"/>
      <c r="C219" s="13"/>
      <c r="D219" s="13"/>
    </row>
    <row r="220" spans="2:4" x14ac:dyDescent="0.2">
      <c r="B220" s="17"/>
      <c r="C220" s="12"/>
      <c r="D220" s="12"/>
    </row>
    <row r="221" spans="2:4" x14ac:dyDescent="0.2">
      <c r="B221" s="17"/>
      <c r="C221" s="12"/>
      <c r="D221" s="12"/>
    </row>
    <row r="222" spans="2:4" x14ac:dyDescent="0.2">
      <c r="B222" s="17"/>
      <c r="C222" s="12"/>
      <c r="D222" s="12"/>
    </row>
    <row r="223" spans="2:4" x14ac:dyDescent="0.2">
      <c r="B223" s="17"/>
      <c r="C223" s="12"/>
      <c r="D223" s="12"/>
    </row>
    <row r="224" spans="2:4" x14ac:dyDescent="0.2">
      <c r="B224" s="17"/>
      <c r="C224" s="12"/>
      <c r="D224" s="12"/>
    </row>
    <row r="225" spans="2:4" x14ac:dyDescent="0.2">
      <c r="B225" s="17"/>
      <c r="C225" s="12"/>
      <c r="D225" s="12"/>
    </row>
    <row r="226" spans="2:4" x14ac:dyDescent="0.2">
      <c r="B226" s="17"/>
      <c r="C226" s="12"/>
      <c r="D226" s="12"/>
    </row>
    <row r="227" spans="2:4" x14ac:dyDescent="0.2">
      <c r="B227" s="17"/>
      <c r="C227" s="12"/>
      <c r="D227" s="12"/>
    </row>
    <row r="228" spans="2:4" x14ac:dyDescent="0.2">
      <c r="B228" s="17"/>
      <c r="C228" s="12"/>
      <c r="D228" s="12"/>
    </row>
    <row r="229" spans="2:4" x14ac:dyDescent="0.2">
      <c r="B229" s="17"/>
      <c r="C229" s="12"/>
      <c r="D229" s="12"/>
    </row>
    <row r="230" spans="2:4" x14ac:dyDescent="0.2">
      <c r="B230" s="17"/>
      <c r="C230" s="12"/>
      <c r="D230" s="12"/>
    </row>
    <row r="231" spans="2:4" x14ac:dyDescent="0.2">
      <c r="B231" s="17"/>
      <c r="C231" s="12"/>
      <c r="D231" s="12"/>
    </row>
    <row r="232" spans="2:4" x14ac:dyDescent="0.2">
      <c r="B232" s="17"/>
      <c r="C232" s="12"/>
      <c r="D232" s="12"/>
    </row>
    <row r="233" spans="2:4" x14ac:dyDescent="0.2">
      <c r="B233" s="17"/>
      <c r="C233" s="12"/>
      <c r="D233" s="12"/>
    </row>
    <row r="234" spans="2:4" x14ac:dyDescent="0.2">
      <c r="B234" s="17"/>
      <c r="C234" s="12"/>
      <c r="D234" s="12"/>
    </row>
    <row r="235" spans="2:4" x14ac:dyDescent="0.2">
      <c r="B235" s="17"/>
      <c r="C235" s="12"/>
      <c r="D235" s="12"/>
    </row>
    <row r="236" spans="2:4" x14ac:dyDescent="0.2">
      <c r="B236" s="17"/>
      <c r="C236" s="12"/>
      <c r="D236" s="12"/>
    </row>
    <row r="237" spans="2:4" x14ac:dyDescent="0.2">
      <c r="B237" s="17"/>
      <c r="C237" s="12"/>
      <c r="D237" s="12"/>
    </row>
    <row r="238" spans="2:4" x14ac:dyDescent="0.2">
      <c r="B238" s="17"/>
      <c r="C238" s="12"/>
      <c r="D238" s="12"/>
    </row>
    <row r="239" spans="2:4" x14ac:dyDescent="0.2">
      <c r="B239" s="17"/>
      <c r="C239" s="12"/>
      <c r="D239" s="12"/>
    </row>
    <row r="240" spans="2:4" x14ac:dyDescent="0.2">
      <c r="B240" s="17"/>
      <c r="C240" s="12"/>
      <c r="D240" s="12"/>
    </row>
    <row r="241" spans="2:4" x14ac:dyDescent="0.2">
      <c r="B241" s="17"/>
      <c r="C241" s="12"/>
      <c r="D241" s="12"/>
    </row>
    <row r="242" spans="2:4" x14ac:dyDescent="0.2">
      <c r="B242" s="17"/>
      <c r="C242" s="12"/>
      <c r="D242" s="12"/>
    </row>
    <row r="243" spans="2:4" x14ac:dyDescent="0.2">
      <c r="B243" s="17"/>
      <c r="C243" s="12"/>
      <c r="D243" s="12"/>
    </row>
    <row r="244" spans="2:4" x14ac:dyDescent="0.2">
      <c r="B244" s="17"/>
      <c r="C244" s="12"/>
      <c r="D244" s="12"/>
    </row>
    <row r="245" spans="2:4" x14ac:dyDescent="0.2">
      <c r="B245" s="17"/>
      <c r="C245" s="12"/>
      <c r="D245" s="12"/>
    </row>
    <row r="246" spans="2:4" x14ac:dyDescent="0.2">
      <c r="B246" s="17"/>
      <c r="C246" s="12"/>
      <c r="D246" s="12"/>
    </row>
    <row r="247" spans="2:4" x14ac:dyDescent="0.2">
      <c r="B247" s="17"/>
      <c r="C247" s="12"/>
      <c r="D247" s="12"/>
    </row>
    <row r="248" spans="2:4" x14ac:dyDescent="0.2">
      <c r="B248" s="17"/>
      <c r="C248" s="12"/>
      <c r="D248" s="12"/>
    </row>
    <row r="249" spans="2:4" x14ac:dyDescent="0.2">
      <c r="B249" s="17"/>
      <c r="C249" s="12"/>
      <c r="D249" s="12"/>
    </row>
    <row r="250" spans="2:4" x14ac:dyDescent="0.2">
      <c r="B250" s="17"/>
      <c r="C250" s="12"/>
      <c r="D250" s="12"/>
    </row>
    <row r="251" spans="2:4" x14ac:dyDescent="0.2">
      <c r="B251" s="17"/>
      <c r="C251" s="12"/>
      <c r="D251" s="12"/>
    </row>
    <row r="252" spans="2:4" x14ac:dyDescent="0.2">
      <c r="B252" s="17"/>
      <c r="C252" s="12"/>
      <c r="D252" s="12"/>
    </row>
    <row r="253" spans="2:4" x14ac:dyDescent="0.2">
      <c r="B253" s="17"/>
      <c r="C253" s="12"/>
      <c r="D253" s="12"/>
    </row>
    <row r="254" spans="2:4" x14ac:dyDescent="0.2">
      <c r="B254" s="17"/>
      <c r="C254" s="12"/>
      <c r="D254" s="12"/>
    </row>
    <row r="255" spans="2:4" x14ac:dyDescent="0.2">
      <c r="B255" s="17"/>
      <c r="C255" s="12"/>
      <c r="D255" s="12"/>
    </row>
    <row r="256" spans="2:4" x14ac:dyDescent="0.2">
      <c r="B256" s="17"/>
      <c r="C256" s="12"/>
      <c r="D256" s="12"/>
    </row>
    <row r="257" spans="2:4" x14ac:dyDescent="0.2">
      <c r="B257" s="17"/>
      <c r="C257" s="12"/>
      <c r="D257" s="12"/>
    </row>
    <row r="258" spans="2:4" x14ac:dyDescent="0.2">
      <c r="B258" s="17"/>
      <c r="C258" s="12"/>
      <c r="D258" s="12"/>
    </row>
    <row r="259" spans="2:4" x14ac:dyDescent="0.2">
      <c r="B259" s="17"/>
      <c r="C259" s="12"/>
      <c r="D259" s="12"/>
    </row>
    <row r="260" spans="2:4" x14ac:dyDescent="0.2">
      <c r="B260" s="17"/>
      <c r="C260" s="12"/>
      <c r="D260" s="12"/>
    </row>
    <row r="261" spans="2:4" x14ac:dyDescent="0.2">
      <c r="B261" s="17"/>
      <c r="C261" s="12"/>
      <c r="D261" s="12"/>
    </row>
    <row r="262" spans="2:4" x14ac:dyDescent="0.2">
      <c r="B262" s="17"/>
      <c r="C262" s="12"/>
      <c r="D262" s="12"/>
    </row>
    <row r="263" spans="2:4" x14ac:dyDescent="0.2">
      <c r="B263" s="17"/>
      <c r="C263" s="12"/>
      <c r="D263" s="12"/>
    </row>
    <row r="264" spans="2:4" x14ac:dyDescent="0.2">
      <c r="B264" s="17"/>
      <c r="C264" s="12"/>
      <c r="D264" s="12"/>
    </row>
    <row r="265" spans="2:4" x14ac:dyDescent="0.2">
      <c r="B265" s="17"/>
      <c r="C265" s="12"/>
      <c r="D265" s="12"/>
    </row>
    <row r="266" spans="2:4" x14ac:dyDescent="0.2">
      <c r="B266" s="17"/>
      <c r="C266" s="12"/>
      <c r="D266" s="12"/>
    </row>
    <row r="267" spans="2:4" x14ac:dyDescent="0.2">
      <c r="B267" s="17"/>
      <c r="C267" s="12"/>
      <c r="D267" s="12"/>
    </row>
    <row r="268" spans="2:4" x14ac:dyDescent="0.2">
      <c r="B268" s="17"/>
      <c r="C268" s="12"/>
      <c r="D268" s="12"/>
    </row>
    <row r="269" spans="2:4" x14ac:dyDescent="0.2">
      <c r="B269" s="17"/>
      <c r="C269" s="12"/>
      <c r="D269" s="12"/>
    </row>
    <row r="270" spans="2:4" x14ac:dyDescent="0.2">
      <c r="B270" s="17"/>
      <c r="C270" s="12"/>
      <c r="D270" s="12"/>
    </row>
    <row r="271" spans="2:4" x14ac:dyDescent="0.2">
      <c r="B271" s="17"/>
      <c r="C271" s="12"/>
      <c r="D271" s="12"/>
    </row>
    <row r="272" spans="2:4" x14ac:dyDescent="0.2">
      <c r="B272" s="17"/>
      <c r="C272" s="12"/>
      <c r="D272" s="12"/>
    </row>
    <row r="273" spans="2:4" x14ac:dyDescent="0.2">
      <c r="B273" s="17"/>
      <c r="C273" s="12"/>
      <c r="D273" s="12"/>
    </row>
    <row r="274" spans="2:4" x14ac:dyDescent="0.2">
      <c r="B274" s="17"/>
      <c r="C274" s="12"/>
      <c r="D274" s="12"/>
    </row>
    <row r="275" spans="2:4" x14ac:dyDescent="0.2">
      <c r="B275" s="17"/>
      <c r="C275" s="12"/>
      <c r="D275" s="12"/>
    </row>
    <row r="276" spans="2:4" x14ac:dyDescent="0.2">
      <c r="B276" s="17"/>
      <c r="C276" s="12"/>
      <c r="D276" s="12"/>
    </row>
    <row r="277" spans="2:4" x14ac:dyDescent="0.2">
      <c r="B277" s="17"/>
      <c r="C277" s="12"/>
      <c r="D277" s="12"/>
    </row>
    <row r="278" spans="2:4" x14ac:dyDescent="0.2">
      <c r="B278" s="17"/>
      <c r="C278" s="12"/>
      <c r="D278" s="12"/>
    </row>
    <row r="279" spans="2:4" x14ac:dyDescent="0.2">
      <c r="B279" s="17"/>
      <c r="C279" s="12"/>
      <c r="D279" s="12"/>
    </row>
    <row r="280" spans="2:4" x14ac:dyDescent="0.2">
      <c r="B280" s="17"/>
      <c r="C280" s="12"/>
      <c r="D280" s="12"/>
    </row>
    <row r="281" spans="2:4" x14ac:dyDescent="0.2">
      <c r="B281" s="17"/>
      <c r="C281" s="12"/>
      <c r="D281" s="12"/>
    </row>
    <row r="282" spans="2:4" x14ac:dyDescent="0.2">
      <c r="B282" s="17"/>
      <c r="C282" s="12"/>
      <c r="D282" s="12"/>
    </row>
    <row r="283" spans="2:4" x14ac:dyDescent="0.2">
      <c r="B283" s="17"/>
      <c r="C283" s="12"/>
      <c r="D283" s="12"/>
    </row>
    <row r="284" spans="2:4" x14ac:dyDescent="0.2">
      <c r="B284" s="17"/>
      <c r="C284" s="12"/>
      <c r="D284" s="12"/>
    </row>
    <row r="285" spans="2:4" x14ac:dyDescent="0.2">
      <c r="B285" s="17"/>
      <c r="C285" s="12"/>
      <c r="D285" s="12"/>
    </row>
    <row r="286" spans="2:4" x14ac:dyDescent="0.2">
      <c r="B286" s="17"/>
      <c r="C286" s="12"/>
      <c r="D286" s="12"/>
    </row>
    <row r="287" spans="2:4" x14ac:dyDescent="0.2">
      <c r="B287" s="17"/>
      <c r="C287" s="12"/>
      <c r="D287" s="12"/>
    </row>
    <row r="288" spans="2:4" x14ac:dyDescent="0.2">
      <c r="B288" s="17"/>
      <c r="C288" s="12"/>
      <c r="D288" s="12"/>
    </row>
    <row r="289" spans="2:4" x14ac:dyDescent="0.2">
      <c r="B289" s="17"/>
      <c r="C289" s="12"/>
      <c r="D289" s="12"/>
    </row>
    <row r="290" spans="2:4" x14ac:dyDescent="0.2">
      <c r="B290" s="17"/>
      <c r="C290" s="12"/>
      <c r="D290" s="12"/>
    </row>
    <row r="291" spans="2:4" x14ac:dyDescent="0.2">
      <c r="B291" s="17"/>
      <c r="C291" s="12"/>
      <c r="D291" s="12"/>
    </row>
    <row r="292" spans="2:4" x14ac:dyDescent="0.2">
      <c r="B292" s="17"/>
      <c r="C292" s="12"/>
      <c r="D292" s="12"/>
    </row>
    <row r="293" spans="2:4" x14ac:dyDescent="0.2">
      <c r="B293" s="17"/>
      <c r="C293" s="12"/>
      <c r="D293" s="12"/>
    </row>
    <row r="294" spans="2:4" x14ac:dyDescent="0.2">
      <c r="B294" s="17"/>
      <c r="C294" s="12"/>
      <c r="D294" s="12"/>
    </row>
    <row r="295" spans="2:4" x14ac:dyDescent="0.2">
      <c r="B295" s="17"/>
      <c r="C295" s="12"/>
      <c r="D295" s="12"/>
    </row>
    <row r="296" spans="2:4" x14ac:dyDescent="0.2">
      <c r="B296" s="17"/>
      <c r="C296" s="12"/>
      <c r="D296" s="12"/>
    </row>
    <row r="297" spans="2:4" x14ac:dyDescent="0.2">
      <c r="B297" s="17"/>
      <c r="C297" s="12"/>
      <c r="D297" s="12"/>
    </row>
    <row r="298" spans="2:4" x14ac:dyDescent="0.2">
      <c r="B298" s="17"/>
      <c r="C298" s="12"/>
      <c r="D298" s="12"/>
    </row>
    <row r="299" spans="2:4" x14ac:dyDescent="0.2">
      <c r="B299" s="17"/>
      <c r="C299" s="12"/>
      <c r="D299" s="12"/>
    </row>
    <row r="300" spans="2:4" x14ac:dyDescent="0.2">
      <c r="B300" s="17"/>
      <c r="C300" s="12"/>
      <c r="D300" s="12"/>
    </row>
    <row r="301" spans="2:4" x14ac:dyDescent="0.2">
      <c r="B301" s="17"/>
      <c r="C301" s="12"/>
      <c r="D301" s="12"/>
    </row>
    <row r="302" spans="2:4" x14ac:dyDescent="0.2">
      <c r="B302" s="17"/>
      <c r="C302" s="12"/>
      <c r="D302" s="12"/>
    </row>
    <row r="303" spans="2:4" x14ac:dyDescent="0.2">
      <c r="B303" s="17"/>
      <c r="C303" s="12"/>
      <c r="D303" s="12"/>
    </row>
    <row r="304" spans="2:4" x14ac:dyDescent="0.2">
      <c r="B304" s="17"/>
      <c r="C304" s="12"/>
      <c r="D304" s="12"/>
    </row>
    <row r="305" spans="2:4" x14ac:dyDescent="0.2">
      <c r="B305" s="17"/>
      <c r="C305" s="12"/>
      <c r="D305" s="12"/>
    </row>
    <row r="306" spans="2:4" x14ac:dyDescent="0.2">
      <c r="B306" s="17"/>
      <c r="C306" s="12"/>
      <c r="D306" s="12"/>
    </row>
    <row r="307" spans="2:4" x14ac:dyDescent="0.2">
      <c r="B307" s="17"/>
      <c r="C307" s="12"/>
      <c r="D307" s="12"/>
    </row>
    <row r="308" spans="2:4" x14ac:dyDescent="0.2">
      <c r="B308" s="17"/>
      <c r="C308" s="12"/>
      <c r="D308" s="12"/>
    </row>
    <row r="309" spans="2:4" x14ac:dyDescent="0.2">
      <c r="B309" s="17"/>
      <c r="C309" s="12"/>
      <c r="D309" s="12"/>
    </row>
    <row r="310" spans="2:4" x14ac:dyDescent="0.2">
      <c r="B310" s="17"/>
      <c r="C310" s="12"/>
      <c r="D310" s="12"/>
    </row>
    <row r="311" spans="2:4" x14ac:dyDescent="0.2">
      <c r="B311" s="17"/>
      <c r="C311" s="12"/>
      <c r="D311" s="12"/>
    </row>
    <row r="312" spans="2:4" x14ac:dyDescent="0.2">
      <c r="B312" s="17"/>
      <c r="C312" s="12"/>
      <c r="D312" s="12"/>
    </row>
    <row r="313" spans="2:4" x14ac:dyDescent="0.2">
      <c r="B313" s="17"/>
      <c r="C313" s="12"/>
      <c r="D313" s="12"/>
    </row>
    <row r="314" spans="2:4" x14ac:dyDescent="0.2">
      <c r="B314" s="17"/>
      <c r="C314" s="12"/>
      <c r="D314" s="12"/>
    </row>
    <row r="315" spans="2:4" x14ac:dyDescent="0.2">
      <c r="B315" s="17"/>
      <c r="C315" s="12"/>
      <c r="D315" s="12"/>
    </row>
    <row r="316" spans="2:4" x14ac:dyDescent="0.2">
      <c r="B316" s="17"/>
      <c r="C316" s="12"/>
      <c r="D316" s="12"/>
    </row>
    <row r="317" spans="2:4" x14ac:dyDescent="0.2">
      <c r="B317" s="17"/>
      <c r="C317" s="12"/>
      <c r="D317" s="12"/>
    </row>
    <row r="318" spans="2:4" x14ac:dyDescent="0.2">
      <c r="B318" s="17"/>
      <c r="C318" s="12"/>
      <c r="D318" s="12"/>
    </row>
    <row r="319" spans="2:4" x14ac:dyDescent="0.2">
      <c r="B319" s="17"/>
      <c r="C319" s="12"/>
      <c r="D319" s="12"/>
    </row>
    <row r="320" spans="2:4" x14ac:dyDescent="0.2">
      <c r="B320" s="17"/>
      <c r="C320" s="12"/>
      <c r="D320" s="12"/>
    </row>
    <row r="321" spans="2:4" x14ac:dyDescent="0.2">
      <c r="B321" s="17"/>
      <c r="C321" s="12"/>
      <c r="D321" s="12"/>
    </row>
    <row r="322" spans="2:4" x14ac:dyDescent="0.2">
      <c r="B322" s="17"/>
      <c r="C322" s="12"/>
      <c r="D322" s="12"/>
    </row>
    <row r="323" spans="2:4" x14ac:dyDescent="0.2">
      <c r="B323" s="17"/>
      <c r="C323" s="12"/>
      <c r="D323" s="12"/>
    </row>
    <row r="324" spans="2:4" x14ac:dyDescent="0.2">
      <c r="B324" s="17"/>
      <c r="C324" s="12"/>
      <c r="D324" s="12"/>
    </row>
    <row r="325" spans="2:4" x14ac:dyDescent="0.2">
      <c r="B325" s="17"/>
      <c r="C325" s="12"/>
      <c r="D325" s="12"/>
    </row>
    <row r="326" spans="2:4" x14ac:dyDescent="0.2">
      <c r="B326" s="17"/>
      <c r="C326" s="12"/>
      <c r="D326" s="12"/>
    </row>
    <row r="327" spans="2:4" x14ac:dyDescent="0.2">
      <c r="B327" s="17"/>
      <c r="C327" s="12"/>
      <c r="D327" s="12"/>
    </row>
    <row r="328" spans="2:4" x14ac:dyDescent="0.2">
      <c r="B328" s="17"/>
      <c r="C328" s="12"/>
      <c r="D328" s="12"/>
    </row>
    <row r="329" spans="2:4" x14ac:dyDescent="0.2">
      <c r="B329" s="17"/>
      <c r="C329" s="12"/>
      <c r="D329" s="12"/>
    </row>
    <row r="330" spans="2:4" x14ac:dyDescent="0.2">
      <c r="B330" s="17"/>
      <c r="C330" s="12"/>
      <c r="D330" s="12"/>
    </row>
    <row r="331" spans="2:4" x14ac:dyDescent="0.2">
      <c r="B331" s="17"/>
      <c r="C331" s="12"/>
      <c r="D331" s="12"/>
    </row>
    <row r="332" spans="2:4" x14ac:dyDescent="0.2">
      <c r="B332" s="17"/>
      <c r="C332" s="12"/>
      <c r="D332" s="12"/>
    </row>
    <row r="333" spans="2:4" x14ac:dyDescent="0.2">
      <c r="B333" s="17"/>
      <c r="C333" s="12"/>
      <c r="D333" s="12"/>
    </row>
    <row r="334" spans="2:4" x14ac:dyDescent="0.2">
      <c r="B334" s="17"/>
      <c r="C334" s="12"/>
      <c r="D334" s="12"/>
    </row>
    <row r="335" spans="2:4" x14ac:dyDescent="0.2">
      <c r="B335" s="17"/>
      <c r="C335" s="12"/>
      <c r="D335" s="12"/>
    </row>
    <row r="336" spans="2:4" x14ac:dyDescent="0.2">
      <c r="B336" s="17"/>
      <c r="C336" s="12"/>
      <c r="D336" s="12"/>
    </row>
    <row r="337" spans="2:4" x14ac:dyDescent="0.2">
      <c r="B337" s="17"/>
      <c r="C337" s="12"/>
      <c r="D337" s="12"/>
    </row>
    <row r="338" spans="2:4" x14ac:dyDescent="0.2">
      <c r="B338" s="17"/>
      <c r="C338" s="12"/>
      <c r="D338" s="12"/>
    </row>
    <row r="339" spans="2:4" x14ac:dyDescent="0.2">
      <c r="B339" s="17"/>
      <c r="C339" s="12"/>
      <c r="D339" s="12"/>
    </row>
    <row r="340" spans="2:4" x14ac:dyDescent="0.2">
      <c r="B340" s="17"/>
      <c r="C340" s="12"/>
      <c r="D340" s="12"/>
    </row>
    <row r="341" spans="2:4" x14ac:dyDescent="0.2">
      <c r="B341" s="17"/>
      <c r="C341" s="12"/>
      <c r="D341" s="12"/>
    </row>
    <row r="342" spans="2:4" x14ac:dyDescent="0.2">
      <c r="B342" s="17"/>
      <c r="C342" s="12"/>
      <c r="D342" s="12"/>
    </row>
    <row r="343" spans="2:4" x14ac:dyDescent="0.2">
      <c r="B343" s="17"/>
      <c r="C343" s="12"/>
      <c r="D343" s="12"/>
    </row>
    <row r="344" spans="2:4" x14ac:dyDescent="0.2">
      <c r="B344" s="17"/>
      <c r="C344" s="12"/>
      <c r="D344" s="12"/>
    </row>
    <row r="345" spans="2:4" x14ac:dyDescent="0.2">
      <c r="B345" s="17"/>
      <c r="C345" s="12"/>
      <c r="D345" s="12"/>
    </row>
    <row r="346" spans="2:4" x14ac:dyDescent="0.2">
      <c r="B346" s="17"/>
      <c r="C346" s="12"/>
      <c r="D346" s="12"/>
    </row>
    <row r="347" spans="2:4" x14ac:dyDescent="0.2">
      <c r="B347" s="17"/>
      <c r="C347" s="12"/>
      <c r="D347" s="12"/>
    </row>
    <row r="348" spans="2:4" x14ac:dyDescent="0.2">
      <c r="B348" s="17"/>
      <c r="C348" s="12"/>
      <c r="D348" s="12"/>
    </row>
    <row r="349" spans="2:4" x14ac:dyDescent="0.2">
      <c r="B349" s="17"/>
      <c r="C349" s="12"/>
      <c r="D349" s="12"/>
    </row>
    <row r="350" spans="2:4" x14ac:dyDescent="0.2">
      <c r="B350" s="17"/>
      <c r="C350" s="12"/>
      <c r="D350" s="12"/>
    </row>
    <row r="351" spans="2:4" x14ac:dyDescent="0.2">
      <c r="B351" s="17"/>
      <c r="C351" s="12"/>
      <c r="D351" s="12"/>
    </row>
    <row r="352" spans="2:4" x14ac:dyDescent="0.2">
      <c r="B352" s="17"/>
      <c r="C352" s="12"/>
      <c r="D352" s="12"/>
    </row>
    <row r="353" spans="2:4" x14ac:dyDescent="0.2">
      <c r="B353" s="17"/>
      <c r="C353" s="12"/>
      <c r="D353" s="12"/>
    </row>
    <row r="354" spans="2:4" x14ac:dyDescent="0.2">
      <c r="B354" s="17"/>
      <c r="C354" s="12"/>
      <c r="D354" s="12"/>
    </row>
    <row r="355" spans="2:4" x14ac:dyDescent="0.2">
      <c r="B355" s="17"/>
      <c r="C355" s="12"/>
      <c r="D355" s="12"/>
    </row>
    <row r="356" spans="2:4" x14ac:dyDescent="0.2">
      <c r="C356" s="12"/>
      <c r="D356" s="12"/>
    </row>
    <row r="357" spans="2:4" x14ac:dyDescent="0.2">
      <c r="C357" s="12"/>
      <c r="D357" s="12"/>
    </row>
    <row r="358" spans="2:4" x14ac:dyDescent="0.2">
      <c r="C358" s="12"/>
      <c r="D358" s="12"/>
    </row>
    <row r="359" spans="2:4" x14ac:dyDescent="0.2">
      <c r="C359" s="12"/>
      <c r="D359" s="12"/>
    </row>
    <row r="360" spans="2:4" x14ac:dyDescent="0.2">
      <c r="C360" s="12"/>
      <c r="D360" s="12"/>
    </row>
    <row r="361" spans="2:4" x14ac:dyDescent="0.2">
      <c r="C361" s="12"/>
      <c r="D361" s="12"/>
    </row>
    <row r="362" spans="2:4" x14ac:dyDescent="0.2">
      <c r="C362" s="12"/>
      <c r="D362" s="12"/>
    </row>
    <row r="363" spans="2:4" x14ac:dyDescent="0.2">
      <c r="C363" s="12"/>
      <c r="D363" s="12"/>
    </row>
    <row r="364" spans="2:4" x14ac:dyDescent="0.2">
      <c r="C364" s="12"/>
      <c r="D364" s="12"/>
    </row>
    <row r="365" spans="2:4" x14ac:dyDescent="0.2">
      <c r="C365" s="12"/>
      <c r="D365" s="12"/>
    </row>
    <row r="366" spans="2:4" x14ac:dyDescent="0.2">
      <c r="C366" s="12"/>
      <c r="D366" s="12"/>
    </row>
    <row r="367" spans="2:4" x14ac:dyDescent="0.2">
      <c r="C367" s="12"/>
      <c r="D367" s="12"/>
    </row>
    <row r="368" spans="2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</sheetData>
  <phoneticPr fontId="8" type="noConversion"/>
  <hyperlinks>
    <hyperlink ref="H63759" r:id="rId1" display="http://vsolj.cetus-net.org/bulletin.html" xr:uid="{00000000-0004-0000-0000-000000000000}"/>
    <hyperlink ref="H63752" r:id="rId2" display="https://www.aavso.org/ejaavso" xr:uid="{00000000-0004-0000-0000-000001000000}"/>
    <hyperlink ref="I63759" r:id="rId3" display="http://vsolj.cetus-net.org/bulletin.html" xr:uid="{00000000-0004-0000-0000-000002000000}"/>
    <hyperlink ref="AQ57410" r:id="rId4" display="http://cdsbib.u-strasbg.fr/cgi-bin/cdsbib?1990RMxAA..21..381G" xr:uid="{00000000-0004-0000-0000-000003000000}"/>
    <hyperlink ref="H63756" r:id="rId5" display="https://www.aavso.org/ejaavso" xr:uid="{00000000-0004-0000-0000-000004000000}"/>
    <hyperlink ref="AP4774" r:id="rId6" display="http://cdsbib.u-strasbg.fr/cgi-bin/cdsbib?1990RMxAA..21..381G" xr:uid="{00000000-0004-0000-0000-000005000000}"/>
    <hyperlink ref="AP4777" r:id="rId7" display="http://cdsbib.u-strasbg.fr/cgi-bin/cdsbib?1990RMxAA..21..381G" xr:uid="{00000000-0004-0000-0000-000006000000}"/>
    <hyperlink ref="AP4775" r:id="rId8" display="http://cdsbib.u-strasbg.fr/cgi-bin/cdsbib?1990RMxAA..21..381G" xr:uid="{00000000-0004-0000-0000-000007000000}"/>
    <hyperlink ref="AP4759" r:id="rId9" display="http://cdsbib.u-strasbg.fr/cgi-bin/cdsbib?1990RMxAA..21..381G" xr:uid="{00000000-0004-0000-0000-000008000000}"/>
    <hyperlink ref="AQ4988" r:id="rId10" display="http://cdsbib.u-strasbg.fr/cgi-bin/cdsbib?1990RMxAA..21..381G" xr:uid="{00000000-0004-0000-0000-000009000000}"/>
    <hyperlink ref="AQ4992" r:id="rId11" display="http://cdsbib.u-strasbg.fr/cgi-bin/cdsbib?1990RMxAA..21..381G" xr:uid="{00000000-0004-0000-0000-00000A000000}"/>
    <hyperlink ref="AQ64672" r:id="rId12" display="http://cdsbib.u-strasbg.fr/cgi-bin/cdsbib?1990RMxAA..21..381G" xr:uid="{00000000-0004-0000-0000-00000B000000}"/>
    <hyperlink ref="I1880" r:id="rId13" display="http://vsolj.cetus-net.org/bulletin.html" xr:uid="{00000000-0004-0000-0000-00000C000000}"/>
    <hyperlink ref="H1880" r:id="rId14" display="http://vsolj.cetus-net.org/bulletin.html" xr:uid="{00000000-0004-0000-0000-00000D000000}"/>
    <hyperlink ref="AQ65333" r:id="rId15" display="http://cdsbib.u-strasbg.fr/cgi-bin/cdsbib?1990RMxAA..21..381G" xr:uid="{00000000-0004-0000-0000-00000E000000}"/>
    <hyperlink ref="AQ65332" r:id="rId16" display="http://cdsbib.u-strasbg.fr/cgi-bin/cdsbib?1990RMxAA..21..381G" xr:uid="{00000000-0004-0000-0000-00000F000000}"/>
    <hyperlink ref="AP3050" r:id="rId17" display="http://cdsbib.u-strasbg.fr/cgi-bin/cdsbib?1990RMxAA..21..381G" xr:uid="{00000000-0004-0000-0000-000010000000}"/>
    <hyperlink ref="AP3068" r:id="rId18" display="http://cdsbib.u-strasbg.fr/cgi-bin/cdsbib?1990RMxAA..21..381G" xr:uid="{00000000-0004-0000-0000-000011000000}"/>
    <hyperlink ref="AP3069" r:id="rId19" display="http://cdsbib.u-strasbg.fr/cgi-bin/cdsbib?1990RMxAA..21..381G" xr:uid="{00000000-0004-0000-0000-000012000000}"/>
    <hyperlink ref="AP306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9"/>
  <sheetViews>
    <sheetView topLeftCell="A106" workbookViewId="0">
      <selection activeCell="A76" sqref="A76:C153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4" t="s">
        <v>106</v>
      </c>
      <c r="I1" s="35" t="s">
        <v>107</v>
      </c>
      <c r="J1" s="36" t="s">
        <v>108</v>
      </c>
    </row>
    <row r="2" spans="1:16" x14ac:dyDescent="0.2">
      <c r="I2" s="37" t="s">
        <v>109</v>
      </c>
      <c r="J2" s="38" t="s">
        <v>110</v>
      </c>
    </row>
    <row r="3" spans="1:16" x14ac:dyDescent="0.2">
      <c r="A3" s="39" t="s">
        <v>111</v>
      </c>
      <c r="I3" s="37" t="s">
        <v>112</v>
      </c>
      <c r="J3" s="38" t="s">
        <v>113</v>
      </c>
    </row>
    <row r="4" spans="1:16" x14ac:dyDescent="0.2">
      <c r="I4" s="37" t="s">
        <v>114</v>
      </c>
      <c r="J4" s="38" t="s">
        <v>113</v>
      </c>
    </row>
    <row r="5" spans="1:16" ht="13.5" thickBot="1" x14ac:dyDescent="0.25">
      <c r="I5" s="40" t="s">
        <v>115</v>
      </c>
      <c r="J5" s="41" t="s">
        <v>116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IBVS 111 </v>
      </c>
      <c r="B11" s="17" t="str">
        <f t="shared" ref="B11:B42" si="1">IF(H11=INT(H11),"I","II")</f>
        <v>I</v>
      </c>
      <c r="C11" s="12">
        <f t="shared" ref="C11:C42" si="2">1*G11</f>
        <v>38911.786999999997</v>
      </c>
      <c r="D11" s="15" t="str">
        <f t="shared" ref="D11:D42" si="3">VLOOKUP(F11,I$1:J$5,2,FALSE)</f>
        <v>vis</v>
      </c>
      <c r="E11" s="42">
        <f>VLOOKUP(C11,Active!C$21:E$973,3,FALSE)</f>
        <v>4044.9984814715376</v>
      </c>
      <c r="F11" s="17" t="str">
        <f>LEFT(M11,1)</f>
        <v>V</v>
      </c>
      <c r="G11" s="15" t="str">
        <f t="shared" ref="G11:G42" si="4">MID(I11,3,LEN(I11)-3)</f>
        <v>38911.787</v>
      </c>
      <c r="H11" s="12">
        <f t="shared" ref="H11:H42" si="5">1*K11</f>
        <v>4045</v>
      </c>
      <c r="I11" s="43" t="s">
        <v>324</v>
      </c>
      <c r="J11" s="44" t="s">
        <v>325</v>
      </c>
      <c r="K11" s="43">
        <v>4045</v>
      </c>
      <c r="L11" s="43" t="s">
        <v>237</v>
      </c>
      <c r="M11" s="44" t="s">
        <v>134</v>
      </c>
      <c r="N11" s="44"/>
      <c r="O11" s="45" t="s">
        <v>326</v>
      </c>
      <c r="P11" s="46" t="s">
        <v>327</v>
      </c>
    </row>
    <row r="12" spans="1:16" ht="12.75" customHeight="1" thickBot="1" x14ac:dyDescent="0.25">
      <c r="A12" s="12" t="str">
        <f t="shared" si="0"/>
        <v> ORI 116 </v>
      </c>
      <c r="B12" s="17" t="str">
        <f t="shared" si="1"/>
        <v>I</v>
      </c>
      <c r="C12" s="12">
        <f t="shared" si="2"/>
        <v>40508.31</v>
      </c>
      <c r="D12" s="15" t="str">
        <f t="shared" si="3"/>
        <v>vis</v>
      </c>
      <c r="E12" s="42">
        <f>VLOOKUP(C12,Active!C$21:E$973,3,FALSE)</f>
        <v>4477.9982339614335</v>
      </c>
      <c r="F12" s="17" t="s">
        <v>115</v>
      </c>
      <c r="G12" s="15" t="str">
        <f t="shared" si="4"/>
        <v>40508.310</v>
      </c>
      <c r="H12" s="12">
        <f t="shared" si="5"/>
        <v>4478</v>
      </c>
      <c r="I12" s="43" t="s">
        <v>331</v>
      </c>
      <c r="J12" s="44" t="s">
        <v>332</v>
      </c>
      <c r="K12" s="43">
        <v>4478</v>
      </c>
      <c r="L12" s="43" t="s">
        <v>182</v>
      </c>
      <c r="M12" s="44" t="s">
        <v>134</v>
      </c>
      <c r="N12" s="44"/>
      <c r="O12" s="45" t="s">
        <v>333</v>
      </c>
      <c r="P12" s="45" t="s">
        <v>334</v>
      </c>
    </row>
    <row r="13" spans="1:16" ht="12.75" customHeight="1" thickBot="1" x14ac:dyDescent="0.25">
      <c r="A13" s="12" t="str">
        <f t="shared" si="0"/>
        <v> ORI 121 </v>
      </c>
      <c r="B13" s="17" t="str">
        <f t="shared" si="1"/>
        <v>I</v>
      </c>
      <c r="C13" s="12">
        <f t="shared" si="2"/>
        <v>40825.398000000001</v>
      </c>
      <c r="D13" s="15" t="str">
        <f t="shared" si="3"/>
        <v>vis</v>
      </c>
      <c r="E13" s="42">
        <f>VLOOKUP(C13,Active!C$21:E$973,3,FALSE)</f>
        <v>4563.9970110022387</v>
      </c>
      <c r="F13" s="17" t="s">
        <v>115</v>
      </c>
      <c r="G13" s="15" t="str">
        <f t="shared" si="4"/>
        <v>40825.398</v>
      </c>
      <c r="H13" s="12">
        <f t="shared" si="5"/>
        <v>4564</v>
      </c>
      <c r="I13" s="43" t="s">
        <v>335</v>
      </c>
      <c r="J13" s="44" t="s">
        <v>336</v>
      </c>
      <c r="K13" s="43">
        <v>4564</v>
      </c>
      <c r="L13" s="43" t="s">
        <v>337</v>
      </c>
      <c r="M13" s="44" t="s">
        <v>134</v>
      </c>
      <c r="N13" s="44"/>
      <c r="O13" s="45" t="s">
        <v>333</v>
      </c>
      <c r="P13" s="45" t="s">
        <v>338</v>
      </c>
    </row>
    <row r="14" spans="1:16" ht="12.75" customHeight="1" thickBot="1" x14ac:dyDescent="0.25">
      <c r="A14" s="12" t="str">
        <f t="shared" si="0"/>
        <v> BBS 4 </v>
      </c>
      <c r="B14" s="17" t="str">
        <f t="shared" si="1"/>
        <v>I</v>
      </c>
      <c r="C14" s="12">
        <f t="shared" si="2"/>
        <v>41507.531999999999</v>
      </c>
      <c r="D14" s="15" t="str">
        <f t="shared" si="3"/>
        <v>vis</v>
      </c>
      <c r="E14" s="42">
        <f>VLOOKUP(C14,Active!C$21:E$973,3,FALSE)</f>
        <v>4749.0014570170733</v>
      </c>
      <c r="F14" s="17" t="s">
        <v>115</v>
      </c>
      <c r="G14" s="15" t="str">
        <f t="shared" si="4"/>
        <v>41507.532</v>
      </c>
      <c r="H14" s="12">
        <f t="shared" si="5"/>
        <v>4749</v>
      </c>
      <c r="I14" s="43" t="s">
        <v>339</v>
      </c>
      <c r="J14" s="44" t="s">
        <v>340</v>
      </c>
      <c r="K14" s="43">
        <v>4749</v>
      </c>
      <c r="L14" s="43" t="s">
        <v>341</v>
      </c>
      <c r="M14" s="44" t="s">
        <v>134</v>
      </c>
      <c r="N14" s="44"/>
      <c r="O14" s="45" t="s">
        <v>333</v>
      </c>
      <c r="P14" s="45" t="s">
        <v>342</v>
      </c>
    </row>
    <row r="15" spans="1:16" ht="12.75" customHeight="1" thickBot="1" x14ac:dyDescent="0.25">
      <c r="A15" s="12" t="str">
        <f t="shared" si="0"/>
        <v> BBS 8 </v>
      </c>
      <c r="B15" s="17" t="str">
        <f t="shared" si="1"/>
        <v>I</v>
      </c>
      <c r="C15" s="12">
        <f t="shared" si="2"/>
        <v>41765.620000000003</v>
      </c>
      <c r="D15" s="15" t="str">
        <f t="shared" si="3"/>
        <v>vis</v>
      </c>
      <c r="E15" s="42">
        <f>VLOOKUP(C15,Active!C$21:E$973,3,FALSE)</f>
        <v>4818.998594622115</v>
      </c>
      <c r="F15" s="17" t="s">
        <v>115</v>
      </c>
      <c r="G15" s="15" t="str">
        <f t="shared" si="4"/>
        <v>41765.620</v>
      </c>
      <c r="H15" s="12">
        <f t="shared" si="5"/>
        <v>4819</v>
      </c>
      <c r="I15" s="43" t="s">
        <v>343</v>
      </c>
      <c r="J15" s="44" t="s">
        <v>344</v>
      </c>
      <c r="K15" s="43">
        <v>4819</v>
      </c>
      <c r="L15" s="43" t="s">
        <v>217</v>
      </c>
      <c r="M15" s="44" t="s">
        <v>134</v>
      </c>
      <c r="N15" s="44"/>
      <c r="O15" s="45" t="s">
        <v>333</v>
      </c>
      <c r="P15" s="45" t="s">
        <v>345</v>
      </c>
    </row>
    <row r="16" spans="1:16" ht="12.75" customHeight="1" thickBot="1" x14ac:dyDescent="0.25">
      <c r="A16" s="12" t="str">
        <f t="shared" si="0"/>
        <v> BBS 10 </v>
      </c>
      <c r="B16" s="17" t="str">
        <f t="shared" si="1"/>
        <v>I</v>
      </c>
      <c r="C16" s="12">
        <f t="shared" si="2"/>
        <v>41850.423999999999</v>
      </c>
      <c r="D16" s="15" t="str">
        <f t="shared" si="3"/>
        <v>vis</v>
      </c>
      <c r="E16" s="42">
        <f>VLOOKUP(C16,Active!C$21:E$973,3,FALSE)</f>
        <v>4841.9986459900883</v>
      </c>
      <c r="F16" s="17" t="s">
        <v>115</v>
      </c>
      <c r="G16" s="15" t="str">
        <f t="shared" si="4"/>
        <v>41850.424</v>
      </c>
      <c r="H16" s="12">
        <f t="shared" si="5"/>
        <v>4842</v>
      </c>
      <c r="I16" s="43" t="s">
        <v>346</v>
      </c>
      <c r="J16" s="44" t="s">
        <v>347</v>
      </c>
      <c r="K16" s="43">
        <v>4842</v>
      </c>
      <c r="L16" s="43" t="s">
        <v>217</v>
      </c>
      <c r="M16" s="44" t="s">
        <v>134</v>
      </c>
      <c r="N16" s="44"/>
      <c r="O16" s="45" t="s">
        <v>333</v>
      </c>
      <c r="P16" s="45" t="s">
        <v>348</v>
      </c>
    </row>
    <row r="17" spans="1:16" ht="12.75" customHeight="1" thickBot="1" x14ac:dyDescent="0.25">
      <c r="A17" s="12" t="str">
        <f t="shared" si="0"/>
        <v> BBS 10 </v>
      </c>
      <c r="B17" s="17" t="str">
        <f t="shared" si="1"/>
        <v>I</v>
      </c>
      <c r="C17" s="12">
        <f t="shared" si="2"/>
        <v>41850.423999999999</v>
      </c>
      <c r="D17" s="15" t="str">
        <f t="shared" si="3"/>
        <v>vis</v>
      </c>
      <c r="E17" s="42">
        <f>VLOOKUP(C17,Active!C$21:E$973,3,FALSE)</f>
        <v>4841.9986459900883</v>
      </c>
      <c r="F17" s="17" t="s">
        <v>115</v>
      </c>
      <c r="G17" s="15" t="str">
        <f t="shared" si="4"/>
        <v>41850.424</v>
      </c>
      <c r="H17" s="12">
        <f t="shared" si="5"/>
        <v>4842</v>
      </c>
      <c r="I17" s="43" t="s">
        <v>346</v>
      </c>
      <c r="J17" s="44" t="s">
        <v>347</v>
      </c>
      <c r="K17" s="43">
        <v>4842</v>
      </c>
      <c r="L17" s="43" t="s">
        <v>217</v>
      </c>
      <c r="M17" s="44" t="s">
        <v>134</v>
      </c>
      <c r="N17" s="44"/>
      <c r="O17" s="45" t="s">
        <v>349</v>
      </c>
      <c r="P17" s="45" t="s">
        <v>348</v>
      </c>
    </row>
    <row r="18" spans="1:16" ht="12.75" customHeight="1" thickBot="1" x14ac:dyDescent="0.25">
      <c r="A18" s="12" t="str">
        <f t="shared" si="0"/>
        <v> BBS 16 </v>
      </c>
      <c r="B18" s="17" t="str">
        <f t="shared" si="1"/>
        <v>I</v>
      </c>
      <c r="C18" s="12">
        <f t="shared" si="2"/>
        <v>42215.425999999999</v>
      </c>
      <c r="D18" s="15" t="str">
        <f t="shared" si="3"/>
        <v>vis</v>
      </c>
      <c r="E18" s="42">
        <f>VLOOKUP(C18,Active!C$21:E$973,3,FALSE)</f>
        <v>4940.9923815380998</v>
      </c>
      <c r="F18" s="17" t="s">
        <v>115</v>
      </c>
      <c r="G18" s="15" t="str">
        <f t="shared" si="4"/>
        <v>42215.426</v>
      </c>
      <c r="H18" s="12">
        <f t="shared" si="5"/>
        <v>4941</v>
      </c>
      <c r="I18" s="43" t="s">
        <v>350</v>
      </c>
      <c r="J18" s="44" t="s">
        <v>351</v>
      </c>
      <c r="K18" s="43">
        <v>4941</v>
      </c>
      <c r="L18" s="43" t="s">
        <v>352</v>
      </c>
      <c r="M18" s="44" t="s">
        <v>134</v>
      </c>
      <c r="N18" s="44"/>
      <c r="O18" s="45" t="s">
        <v>349</v>
      </c>
      <c r="P18" s="45" t="s">
        <v>353</v>
      </c>
    </row>
    <row r="19" spans="1:16" ht="12.75" customHeight="1" thickBot="1" x14ac:dyDescent="0.25">
      <c r="A19" s="12" t="str">
        <f t="shared" si="0"/>
        <v> BBS 16 </v>
      </c>
      <c r="B19" s="17" t="str">
        <f t="shared" si="1"/>
        <v>I</v>
      </c>
      <c r="C19" s="12">
        <f t="shared" si="2"/>
        <v>42215.45</v>
      </c>
      <c r="D19" s="15" t="str">
        <f t="shared" si="3"/>
        <v>vis</v>
      </c>
      <c r="E19" s="42">
        <f>VLOOKUP(C19,Active!C$21:E$973,3,FALSE)</f>
        <v>4940.9988906795643</v>
      </c>
      <c r="F19" s="17" t="s">
        <v>115</v>
      </c>
      <c r="G19" s="15" t="str">
        <f t="shared" si="4"/>
        <v>42215.450</v>
      </c>
      <c r="H19" s="12">
        <f t="shared" si="5"/>
        <v>4941</v>
      </c>
      <c r="I19" s="43" t="s">
        <v>354</v>
      </c>
      <c r="J19" s="44" t="s">
        <v>355</v>
      </c>
      <c r="K19" s="43">
        <v>4941</v>
      </c>
      <c r="L19" s="43" t="s">
        <v>187</v>
      </c>
      <c r="M19" s="44" t="s">
        <v>134</v>
      </c>
      <c r="N19" s="44"/>
      <c r="O19" s="45" t="s">
        <v>333</v>
      </c>
      <c r="P19" s="45" t="s">
        <v>353</v>
      </c>
    </row>
    <row r="20" spans="1:16" ht="12.75" customHeight="1" thickBot="1" x14ac:dyDescent="0.25">
      <c r="A20" s="12" t="str">
        <f t="shared" si="0"/>
        <v> BBS 22 </v>
      </c>
      <c r="B20" s="17" t="str">
        <f t="shared" si="1"/>
        <v>I</v>
      </c>
      <c r="C20" s="12">
        <f t="shared" si="2"/>
        <v>42521.485000000001</v>
      </c>
      <c r="D20" s="15" t="str">
        <f t="shared" si="3"/>
        <v>vis</v>
      </c>
      <c r="E20" s="42">
        <f>VLOOKUP(C20,Active!C$21:E$973,3,FALSE)</f>
        <v>5023.9999368613271</v>
      </c>
      <c r="F20" s="17" t="s">
        <v>115</v>
      </c>
      <c r="G20" s="15" t="str">
        <f t="shared" si="4"/>
        <v>42521.485</v>
      </c>
      <c r="H20" s="12">
        <f t="shared" si="5"/>
        <v>5024</v>
      </c>
      <c r="I20" s="43" t="s">
        <v>356</v>
      </c>
      <c r="J20" s="44" t="s">
        <v>357</v>
      </c>
      <c r="K20" s="43">
        <v>5024</v>
      </c>
      <c r="L20" s="43" t="s">
        <v>141</v>
      </c>
      <c r="M20" s="44" t="s">
        <v>134</v>
      </c>
      <c r="N20" s="44"/>
      <c r="O20" s="45" t="s">
        <v>333</v>
      </c>
      <c r="P20" s="45" t="s">
        <v>358</v>
      </c>
    </row>
    <row r="21" spans="1:16" ht="12.75" customHeight="1" thickBot="1" x14ac:dyDescent="0.25">
      <c r="A21" s="12" t="str">
        <f t="shared" si="0"/>
        <v> BBS 22 </v>
      </c>
      <c r="B21" s="17" t="str">
        <f t="shared" si="1"/>
        <v>I</v>
      </c>
      <c r="C21" s="12">
        <f t="shared" si="2"/>
        <v>42521.49</v>
      </c>
      <c r="D21" s="15" t="str">
        <f t="shared" si="3"/>
        <v>vis</v>
      </c>
      <c r="E21" s="42">
        <f>VLOOKUP(C21,Active!C$21:E$973,3,FALSE)</f>
        <v>5024.0012929324657</v>
      </c>
      <c r="F21" s="17" t="s">
        <v>115</v>
      </c>
      <c r="G21" s="15" t="str">
        <f t="shared" si="4"/>
        <v>42521.490</v>
      </c>
      <c r="H21" s="12">
        <f t="shared" si="5"/>
        <v>5024</v>
      </c>
      <c r="I21" s="43" t="s">
        <v>359</v>
      </c>
      <c r="J21" s="44" t="s">
        <v>360</v>
      </c>
      <c r="K21" s="43">
        <v>5024</v>
      </c>
      <c r="L21" s="43" t="s">
        <v>341</v>
      </c>
      <c r="M21" s="44" t="s">
        <v>134</v>
      </c>
      <c r="N21" s="44"/>
      <c r="O21" s="45" t="s">
        <v>361</v>
      </c>
      <c r="P21" s="45" t="s">
        <v>358</v>
      </c>
    </row>
    <row r="22" spans="1:16" ht="12.75" customHeight="1" thickBot="1" x14ac:dyDescent="0.25">
      <c r="A22" s="12" t="str">
        <f t="shared" si="0"/>
        <v> BBS 22 </v>
      </c>
      <c r="B22" s="17" t="str">
        <f t="shared" si="1"/>
        <v>I</v>
      </c>
      <c r="C22" s="12">
        <f t="shared" si="2"/>
        <v>42532.54</v>
      </c>
      <c r="D22" s="15" t="str">
        <f t="shared" si="3"/>
        <v>vis</v>
      </c>
      <c r="E22" s="42">
        <f>VLOOKUP(C22,Active!C$21:E$973,3,FALSE)</f>
        <v>5026.9982101488249</v>
      </c>
      <c r="F22" s="17" t="s">
        <v>115</v>
      </c>
      <c r="G22" s="15" t="str">
        <f t="shared" si="4"/>
        <v>42532.540</v>
      </c>
      <c r="H22" s="12">
        <f t="shared" si="5"/>
        <v>5027</v>
      </c>
      <c r="I22" s="43" t="s">
        <v>362</v>
      </c>
      <c r="J22" s="44" t="s">
        <v>363</v>
      </c>
      <c r="K22" s="43">
        <v>5027</v>
      </c>
      <c r="L22" s="43" t="s">
        <v>182</v>
      </c>
      <c r="M22" s="44" t="s">
        <v>134</v>
      </c>
      <c r="N22" s="44"/>
      <c r="O22" s="45" t="s">
        <v>333</v>
      </c>
      <c r="P22" s="45" t="s">
        <v>358</v>
      </c>
    </row>
    <row r="23" spans="1:16" ht="12.75" customHeight="1" thickBot="1" x14ac:dyDescent="0.25">
      <c r="A23" s="12" t="str">
        <f t="shared" si="0"/>
        <v> BBS 23 </v>
      </c>
      <c r="B23" s="17" t="str">
        <f t="shared" si="1"/>
        <v>I</v>
      </c>
      <c r="C23" s="12">
        <f t="shared" si="2"/>
        <v>42569.411999999997</v>
      </c>
      <c r="D23" s="15" t="str">
        <f t="shared" si="3"/>
        <v>vis</v>
      </c>
      <c r="E23" s="42">
        <f>VLOOKUP(C23,Active!C$21:E$973,3,FALSE)</f>
        <v>5036.9984211534929</v>
      </c>
      <c r="F23" s="17" t="s">
        <v>115</v>
      </c>
      <c r="G23" s="15" t="str">
        <f t="shared" si="4"/>
        <v>42569.412</v>
      </c>
      <c r="H23" s="12">
        <f t="shared" si="5"/>
        <v>5037</v>
      </c>
      <c r="I23" s="43" t="s">
        <v>364</v>
      </c>
      <c r="J23" s="44" t="s">
        <v>365</v>
      </c>
      <c r="K23" s="43">
        <v>5037</v>
      </c>
      <c r="L23" s="43" t="s">
        <v>237</v>
      </c>
      <c r="M23" s="44" t="s">
        <v>134</v>
      </c>
      <c r="N23" s="44"/>
      <c r="O23" s="45" t="s">
        <v>366</v>
      </c>
      <c r="P23" s="45" t="s">
        <v>367</v>
      </c>
    </row>
    <row r="24" spans="1:16" ht="12.75" customHeight="1" thickBot="1" x14ac:dyDescent="0.25">
      <c r="A24" s="12" t="str">
        <f t="shared" si="0"/>
        <v> BBS 23 </v>
      </c>
      <c r="B24" s="17" t="str">
        <f t="shared" si="1"/>
        <v>I</v>
      </c>
      <c r="C24" s="12">
        <f t="shared" si="2"/>
        <v>42569.413999999997</v>
      </c>
      <c r="D24" s="15" t="str">
        <f t="shared" si="3"/>
        <v>vis</v>
      </c>
      <c r="E24" s="42">
        <f>VLOOKUP(C24,Active!C$21:E$973,3,FALSE)</f>
        <v>5036.9989635819493</v>
      </c>
      <c r="F24" s="17" t="s">
        <v>115</v>
      </c>
      <c r="G24" s="15" t="str">
        <f t="shared" si="4"/>
        <v>42569.414</v>
      </c>
      <c r="H24" s="12">
        <f t="shared" si="5"/>
        <v>5037</v>
      </c>
      <c r="I24" s="43" t="s">
        <v>368</v>
      </c>
      <c r="J24" s="44" t="s">
        <v>369</v>
      </c>
      <c r="K24" s="43">
        <v>5037</v>
      </c>
      <c r="L24" s="43" t="s">
        <v>187</v>
      </c>
      <c r="M24" s="44" t="s">
        <v>134</v>
      </c>
      <c r="N24" s="44"/>
      <c r="O24" s="45" t="s">
        <v>370</v>
      </c>
      <c r="P24" s="45" t="s">
        <v>367</v>
      </c>
    </row>
    <row r="25" spans="1:16" ht="12.75" customHeight="1" thickBot="1" x14ac:dyDescent="0.25">
      <c r="A25" s="12" t="str">
        <f t="shared" si="0"/>
        <v> BBS 23 </v>
      </c>
      <c r="B25" s="17" t="str">
        <f t="shared" si="1"/>
        <v>I</v>
      </c>
      <c r="C25" s="12">
        <f t="shared" si="2"/>
        <v>42569.415999999997</v>
      </c>
      <c r="D25" s="15" t="str">
        <f t="shared" si="3"/>
        <v>vis</v>
      </c>
      <c r="E25" s="42">
        <f>VLOOKUP(C25,Active!C$21:E$973,3,FALSE)</f>
        <v>5036.9995060104047</v>
      </c>
      <c r="F25" s="17" t="s">
        <v>115</v>
      </c>
      <c r="G25" s="15" t="str">
        <f t="shared" si="4"/>
        <v>42569.416</v>
      </c>
      <c r="H25" s="12">
        <f t="shared" si="5"/>
        <v>5037</v>
      </c>
      <c r="I25" s="43" t="s">
        <v>371</v>
      </c>
      <c r="J25" s="44" t="s">
        <v>372</v>
      </c>
      <c r="K25" s="43">
        <v>5037</v>
      </c>
      <c r="L25" s="43" t="s">
        <v>133</v>
      </c>
      <c r="M25" s="44" t="s">
        <v>134</v>
      </c>
      <c r="N25" s="44"/>
      <c r="O25" s="45" t="s">
        <v>333</v>
      </c>
      <c r="P25" s="45" t="s">
        <v>367</v>
      </c>
    </row>
    <row r="26" spans="1:16" ht="12.75" customHeight="1" thickBot="1" x14ac:dyDescent="0.25">
      <c r="A26" s="12" t="str">
        <f t="shared" si="0"/>
        <v> BBS 23 </v>
      </c>
      <c r="B26" s="17" t="str">
        <f t="shared" si="1"/>
        <v>I</v>
      </c>
      <c r="C26" s="12">
        <f t="shared" si="2"/>
        <v>42569.417000000001</v>
      </c>
      <c r="D26" s="15" t="str">
        <f t="shared" si="3"/>
        <v>vis</v>
      </c>
      <c r="E26" s="42">
        <f>VLOOKUP(C26,Active!C$21:E$973,3,FALSE)</f>
        <v>5036.9997772246334</v>
      </c>
      <c r="F26" s="17" t="s">
        <v>115</v>
      </c>
      <c r="G26" s="15" t="str">
        <f t="shared" si="4"/>
        <v>42569.417</v>
      </c>
      <c r="H26" s="12">
        <f t="shared" si="5"/>
        <v>5037</v>
      </c>
      <c r="I26" s="43" t="s">
        <v>373</v>
      </c>
      <c r="J26" s="44" t="s">
        <v>374</v>
      </c>
      <c r="K26" s="43">
        <v>5037</v>
      </c>
      <c r="L26" s="43" t="s">
        <v>212</v>
      </c>
      <c r="M26" s="44" t="s">
        <v>134</v>
      </c>
      <c r="N26" s="44"/>
      <c r="O26" s="45" t="s">
        <v>375</v>
      </c>
      <c r="P26" s="45" t="s">
        <v>367</v>
      </c>
    </row>
    <row r="27" spans="1:16" ht="12.75" customHeight="1" thickBot="1" x14ac:dyDescent="0.25">
      <c r="A27" s="12" t="str">
        <f t="shared" si="0"/>
        <v> BBS 23 </v>
      </c>
      <c r="B27" s="17" t="str">
        <f t="shared" si="1"/>
        <v>I</v>
      </c>
      <c r="C27" s="12">
        <f t="shared" si="2"/>
        <v>42628.408000000003</v>
      </c>
      <c r="D27" s="15" t="str">
        <f t="shared" si="3"/>
        <v>vis</v>
      </c>
      <c r="E27" s="42">
        <f>VLOOKUP(C27,Active!C$21:E$973,3,FALSE)</f>
        <v>5052.9989757323483</v>
      </c>
      <c r="F27" s="17" t="s">
        <v>115</v>
      </c>
      <c r="G27" s="15" t="str">
        <f t="shared" si="4"/>
        <v>42628.408</v>
      </c>
      <c r="H27" s="12">
        <f t="shared" si="5"/>
        <v>5053</v>
      </c>
      <c r="I27" s="43" t="s">
        <v>379</v>
      </c>
      <c r="J27" s="44" t="s">
        <v>380</v>
      </c>
      <c r="K27" s="43">
        <v>5053</v>
      </c>
      <c r="L27" s="43" t="s">
        <v>187</v>
      </c>
      <c r="M27" s="44" t="s">
        <v>134</v>
      </c>
      <c r="N27" s="44"/>
      <c r="O27" s="45" t="s">
        <v>333</v>
      </c>
      <c r="P27" s="45" t="s">
        <v>367</v>
      </c>
    </row>
    <row r="28" spans="1:16" ht="12.75" customHeight="1" thickBot="1" x14ac:dyDescent="0.25">
      <c r="A28" s="12" t="str">
        <f t="shared" si="0"/>
        <v> BBS 23 </v>
      </c>
      <c r="B28" s="17" t="str">
        <f t="shared" si="1"/>
        <v>I</v>
      </c>
      <c r="C28" s="12">
        <f t="shared" si="2"/>
        <v>42628.413999999997</v>
      </c>
      <c r="D28" s="15" t="str">
        <f t="shared" si="3"/>
        <v>vis</v>
      </c>
      <c r="E28" s="42">
        <f>VLOOKUP(C28,Active!C$21:E$973,3,FALSE)</f>
        <v>5053.0006030177128</v>
      </c>
      <c r="F28" s="17" t="s">
        <v>115</v>
      </c>
      <c r="G28" s="15" t="str">
        <f t="shared" si="4"/>
        <v>42628.414</v>
      </c>
      <c r="H28" s="12">
        <f t="shared" si="5"/>
        <v>5053</v>
      </c>
      <c r="I28" s="43" t="s">
        <v>381</v>
      </c>
      <c r="J28" s="44" t="s">
        <v>382</v>
      </c>
      <c r="K28" s="43">
        <v>5053</v>
      </c>
      <c r="L28" s="43" t="s">
        <v>157</v>
      </c>
      <c r="M28" s="44" t="s">
        <v>134</v>
      </c>
      <c r="N28" s="44"/>
      <c r="O28" s="45" t="s">
        <v>361</v>
      </c>
      <c r="P28" s="45" t="s">
        <v>367</v>
      </c>
    </row>
    <row r="29" spans="1:16" ht="12.75" customHeight="1" thickBot="1" x14ac:dyDescent="0.25">
      <c r="A29" s="12" t="str">
        <f t="shared" si="0"/>
        <v> BBS 27 </v>
      </c>
      <c r="B29" s="17" t="str">
        <f t="shared" si="1"/>
        <v>I</v>
      </c>
      <c r="C29" s="12">
        <f t="shared" si="2"/>
        <v>42886.506000000001</v>
      </c>
      <c r="D29" s="15" t="str">
        <f t="shared" si="3"/>
        <v>vis</v>
      </c>
      <c r="E29" s="42">
        <f>VLOOKUP(C29,Active!C$21:E$973,3,FALSE)</f>
        <v>5122.9988254796654</v>
      </c>
      <c r="F29" s="17" t="s">
        <v>115</v>
      </c>
      <c r="G29" s="15" t="str">
        <f t="shared" si="4"/>
        <v>42886.506</v>
      </c>
      <c r="H29" s="12">
        <f t="shared" si="5"/>
        <v>5123</v>
      </c>
      <c r="I29" s="43" t="s">
        <v>383</v>
      </c>
      <c r="J29" s="44" t="s">
        <v>384</v>
      </c>
      <c r="K29" s="43">
        <v>5123</v>
      </c>
      <c r="L29" s="43" t="s">
        <v>187</v>
      </c>
      <c r="M29" s="44" t="s">
        <v>134</v>
      </c>
      <c r="N29" s="44"/>
      <c r="O29" s="45" t="s">
        <v>333</v>
      </c>
      <c r="P29" s="45" t="s">
        <v>385</v>
      </c>
    </row>
    <row r="30" spans="1:16" ht="12.75" customHeight="1" thickBot="1" x14ac:dyDescent="0.25">
      <c r="A30" s="12" t="str">
        <f t="shared" si="0"/>
        <v> BBS 28 </v>
      </c>
      <c r="B30" s="17" t="str">
        <f t="shared" si="1"/>
        <v>I</v>
      </c>
      <c r="C30" s="12">
        <f t="shared" si="2"/>
        <v>42956.567999999999</v>
      </c>
      <c r="D30" s="15" t="str">
        <f t="shared" si="3"/>
        <v>vis</v>
      </c>
      <c r="E30" s="42">
        <f>VLOOKUP(C30,Active!C$21:E$973,3,FALSE)</f>
        <v>5142.0006367025198</v>
      </c>
      <c r="F30" s="17" t="s">
        <v>115</v>
      </c>
      <c r="G30" s="15" t="str">
        <f t="shared" si="4"/>
        <v>42956.568</v>
      </c>
      <c r="H30" s="12">
        <f t="shared" si="5"/>
        <v>5142</v>
      </c>
      <c r="I30" s="43" t="s">
        <v>386</v>
      </c>
      <c r="J30" s="44" t="s">
        <v>387</v>
      </c>
      <c r="K30" s="43">
        <v>5142</v>
      </c>
      <c r="L30" s="43" t="s">
        <v>157</v>
      </c>
      <c r="M30" s="44" t="s">
        <v>134</v>
      </c>
      <c r="N30" s="44"/>
      <c r="O30" s="45" t="s">
        <v>333</v>
      </c>
      <c r="P30" s="45" t="s">
        <v>388</v>
      </c>
    </row>
    <row r="31" spans="1:16" ht="12.75" customHeight="1" thickBot="1" x14ac:dyDescent="0.25">
      <c r="A31" s="12" t="str">
        <f t="shared" si="0"/>
        <v> BBS 29 </v>
      </c>
      <c r="B31" s="17" t="str">
        <f t="shared" si="1"/>
        <v>I</v>
      </c>
      <c r="C31" s="12">
        <f t="shared" si="2"/>
        <v>42993.434999999998</v>
      </c>
      <c r="D31" s="15" t="str">
        <f t="shared" si="3"/>
        <v>vis</v>
      </c>
      <c r="E31" s="42">
        <f>VLOOKUP(C31,Active!C$21:E$973,3,FALSE)</f>
        <v>5151.9994916360502</v>
      </c>
      <c r="F31" s="17" t="s">
        <v>115</v>
      </c>
      <c r="G31" s="15" t="str">
        <f t="shared" si="4"/>
        <v>42993.435</v>
      </c>
      <c r="H31" s="12">
        <f t="shared" si="5"/>
        <v>5152</v>
      </c>
      <c r="I31" s="43" t="s">
        <v>389</v>
      </c>
      <c r="J31" s="44" t="s">
        <v>390</v>
      </c>
      <c r="K31" s="43">
        <v>5152</v>
      </c>
      <c r="L31" s="43" t="s">
        <v>133</v>
      </c>
      <c r="M31" s="44" t="s">
        <v>134</v>
      </c>
      <c r="N31" s="44"/>
      <c r="O31" s="45" t="s">
        <v>349</v>
      </c>
      <c r="P31" s="45" t="s">
        <v>391</v>
      </c>
    </row>
    <row r="32" spans="1:16" ht="12.75" customHeight="1" thickBot="1" x14ac:dyDescent="0.25">
      <c r="A32" s="12" t="str">
        <f t="shared" si="0"/>
        <v> BBS 33 </v>
      </c>
      <c r="B32" s="17" t="str">
        <f t="shared" si="1"/>
        <v>I</v>
      </c>
      <c r="C32" s="12">
        <f t="shared" si="2"/>
        <v>43288.404999999999</v>
      </c>
      <c r="D32" s="15" t="str">
        <f t="shared" si="3"/>
        <v>vis</v>
      </c>
      <c r="E32" s="42">
        <f>VLOOKUP(C32,Active!C$21:E$973,3,FALSE)</f>
        <v>5231.999552388038</v>
      </c>
      <c r="F32" s="17" t="s">
        <v>115</v>
      </c>
      <c r="G32" s="15" t="str">
        <f t="shared" si="4"/>
        <v>43288.405</v>
      </c>
      <c r="H32" s="12">
        <f t="shared" si="5"/>
        <v>5232</v>
      </c>
      <c r="I32" s="43" t="s">
        <v>392</v>
      </c>
      <c r="J32" s="44" t="s">
        <v>393</v>
      </c>
      <c r="K32" s="43">
        <v>5232</v>
      </c>
      <c r="L32" s="43" t="s">
        <v>133</v>
      </c>
      <c r="M32" s="44" t="s">
        <v>134</v>
      </c>
      <c r="N32" s="44"/>
      <c r="O32" s="45" t="s">
        <v>333</v>
      </c>
      <c r="P32" s="45" t="s">
        <v>394</v>
      </c>
    </row>
    <row r="33" spans="1:16" ht="12.75" customHeight="1" thickBot="1" x14ac:dyDescent="0.25">
      <c r="A33" s="12" t="str">
        <f t="shared" si="0"/>
        <v> BBS 34 </v>
      </c>
      <c r="B33" s="17" t="str">
        <f t="shared" si="1"/>
        <v>I</v>
      </c>
      <c r="C33" s="12">
        <f t="shared" si="2"/>
        <v>43347.398000000001</v>
      </c>
      <c r="D33" s="15" t="str">
        <f t="shared" si="3"/>
        <v>vis</v>
      </c>
      <c r="E33" s="42">
        <f>VLOOKUP(C33,Active!C$21:E$973,3,FALSE)</f>
        <v>5247.9992933242083</v>
      </c>
      <c r="F33" s="17" t="s">
        <v>115</v>
      </c>
      <c r="G33" s="15" t="str">
        <f t="shared" si="4"/>
        <v>43347.398</v>
      </c>
      <c r="H33" s="12">
        <f t="shared" si="5"/>
        <v>5248</v>
      </c>
      <c r="I33" s="43" t="s">
        <v>395</v>
      </c>
      <c r="J33" s="44" t="s">
        <v>396</v>
      </c>
      <c r="K33" s="43">
        <v>5248</v>
      </c>
      <c r="L33" s="43" t="s">
        <v>117</v>
      </c>
      <c r="M33" s="44" t="s">
        <v>134</v>
      </c>
      <c r="N33" s="44"/>
      <c r="O33" s="45" t="s">
        <v>333</v>
      </c>
      <c r="P33" s="45" t="s">
        <v>397</v>
      </c>
    </row>
    <row r="34" spans="1:16" ht="12.75" customHeight="1" thickBot="1" x14ac:dyDescent="0.25">
      <c r="A34" s="12" t="str">
        <f t="shared" si="0"/>
        <v> AN 301.327 </v>
      </c>
      <c r="B34" s="17" t="str">
        <f t="shared" si="1"/>
        <v>I</v>
      </c>
      <c r="C34" s="12">
        <f t="shared" si="2"/>
        <v>43605.5</v>
      </c>
      <c r="D34" s="15" t="str">
        <f t="shared" si="3"/>
        <v>vis</v>
      </c>
      <c r="E34" s="42">
        <f>VLOOKUP(C34,Active!C$21:E$973,3,FALSE)</f>
        <v>5318.0002279284363</v>
      </c>
      <c r="F34" s="17" t="s">
        <v>115</v>
      </c>
      <c r="G34" s="15" t="str">
        <f t="shared" si="4"/>
        <v>43605.500</v>
      </c>
      <c r="H34" s="12">
        <f t="shared" si="5"/>
        <v>5318</v>
      </c>
      <c r="I34" s="43" t="s">
        <v>398</v>
      </c>
      <c r="J34" s="44" t="s">
        <v>399</v>
      </c>
      <c r="K34" s="43">
        <v>5318</v>
      </c>
      <c r="L34" s="43" t="s">
        <v>164</v>
      </c>
      <c r="M34" s="44" t="s">
        <v>134</v>
      </c>
      <c r="N34" s="44"/>
      <c r="O34" s="45" t="s">
        <v>400</v>
      </c>
      <c r="P34" s="45" t="s">
        <v>401</v>
      </c>
    </row>
    <row r="35" spans="1:16" ht="12.75" customHeight="1" thickBot="1" x14ac:dyDescent="0.25">
      <c r="A35" s="12" t="str">
        <f t="shared" si="0"/>
        <v> BBS 37 </v>
      </c>
      <c r="B35" s="17" t="str">
        <f t="shared" si="1"/>
        <v>I</v>
      </c>
      <c r="C35" s="12">
        <f t="shared" si="2"/>
        <v>43627.616000000002</v>
      </c>
      <c r="D35" s="15" t="str">
        <f t="shared" si="3"/>
        <v>vis</v>
      </c>
      <c r="E35" s="42">
        <f>VLOOKUP(C35,Active!C$21:E$973,3,FALSE)</f>
        <v>5323.9984017887991</v>
      </c>
      <c r="F35" s="17" t="s">
        <v>115</v>
      </c>
      <c r="G35" s="15" t="str">
        <f t="shared" si="4"/>
        <v>43627.616</v>
      </c>
      <c r="H35" s="12">
        <f t="shared" si="5"/>
        <v>5324</v>
      </c>
      <c r="I35" s="43" t="s">
        <v>402</v>
      </c>
      <c r="J35" s="44" t="s">
        <v>403</v>
      </c>
      <c r="K35" s="43">
        <v>5324</v>
      </c>
      <c r="L35" s="43" t="s">
        <v>237</v>
      </c>
      <c r="M35" s="44" t="s">
        <v>134</v>
      </c>
      <c r="N35" s="44"/>
      <c r="O35" s="45" t="s">
        <v>333</v>
      </c>
      <c r="P35" s="45" t="s">
        <v>404</v>
      </c>
    </row>
    <row r="36" spans="1:16" ht="12.75" customHeight="1" thickBot="1" x14ac:dyDescent="0.25">
      <c r="A36" s="12" t="str">
        <f t="shared" si="0"/>
        <v> BBS 38 </v>
      </c>
      <c r="B36" s="17" t="str">
        <f t="shared" si="1"/>
        <v>I</v>
      </c>
      <c r="C36" s="12">
        <f t="shared" si="2"/>
        <v>43712.421999999999</v>
      </c>
      <c r="D36" s="15" t="str">
        <f t="shared" si="3"/>
        <v>vis</v>
      </c>
      <c r="E36" s="42">
        <f>VLOOKUP(C36,Active!C$21:E$973,3,FALSE)</f>
        <v>5346.9989955852279</v>
      </c>
      <c r="F36" s="17" t="s">
        <v>115</v>
      </c>
      <c r="G36" s="15" t="str">
        <f t="shared" si="4"/>
        <v>43712.422</v>
      </c>
      <c r="H36" s="12">
        <f t="shared" si="5"/>
        <v>5347</v>
      </c>
      <c r="I36" s="43" t="s">
        <v>405</v>
      </c>
      <c r="J36" s="44" t="s">
        <v>406</v>
      </c>
      <c r="K36" s="43">
        <v>5347</v>
      </c>
      <c r="L36" s="43" t="s">
        <v>187</v>
      </c>
      <c r="M36" s="44" t="s">
        <v>134</v>
      </c>
      <c r="N36" s="44"/>
      <c r="O36" s="45" t="s">
        <v>349</v>
      </c>
      <c r="P36" s="45" t="s">
        <v>407</v>
      </c>
    </row>
    <row r="37" spans="1:16" ht="12.75" customHeight="1" thickBot="1" x14ac:dyDescent="0.25">
      <c r="A37" s="12" t="str">
        <f t="shared" si="0"/>
        <v> BBS 38 </v>
      </c>
      <c r="B37" s="17" t="str">
        <f t="shared" si="1"/>
        <v>I</v>
      </c>
      <c r="C37" s="12">
        <f t="shared" si="2"/>
        <v>43712.425000000003</v>
      </c>
      <c r="D37" s="15" t="str">
        <f t="shared" si="3"/>
        <v>vis</v>
      </c>
      <c r="E37" s="42">
        <f>VLOOKUP(C37,Active!C$21:E$973,3,FALSE)</f>
        <v>5346.999809227912</v>
      </c>
      <c r="F37" s="17" t="s">
        <v>115</v>
      </c>
      <c r="G37" s="15" t="str">
        <f t="shared" si="4"/>
        <v>43712.425</v>
      </c>
      <c r="H37" s="12">
        <f t="shared" si="5"/>
        <v>5347</v>
      </c>
      <c r="I37" s="43" t="s">
        <v>408</v>
      </c>
      <c r="J37" s="44" t="s">
        <v>409</v>
      </c>
      <c r="K37" s="43">
        <v>5347</v>
      </c>
      <c r="L37" s="43" t="s">
        <v>212</v>
      </c>
      <c r="M37" s="44" t="s">
        <v>134</v>
      </c>
      <c r="N37" s="44"/>
      <c r="O37" s="45" t="s">
        <v>333</v>
      </c>
      <c r="P37" s="45" t="s">
        <v>407</v>
      </c>
    </row>
    <row r="38" spans="1:16" ht="12.75" customHeight="1" thickBot="1" x14ac:dyDescent="0.25">
      <c r="A38" s="12" t="str">
        <f t="shared" si="0"/>
        <v> BBS 44 </v>
      </c>
      <c r="B38" s="17" t="str">
        <f t="shared" si="1"/>
        <v>I</v>
      </c>
      <c r="C38" s="12">
        <f t="shared" si="2"/>
        <v>44077.451000000001</v>
      </c>
      <c r="D38" s="15" t="str">
        <f t="shared" si="3"/>
        <v>vis</v>
      </c>
      <c r="E38" s="42">
        <f>VLOOKUP(C38,Active!C$21:E$973,3,FALSE)</f>
        <v>5446.000053917388</v>
      </c>
      <c r="F38" s="17" t="s">
        <v>115</v>
      </c>
      <c r="G38" s="15" t="str">
        <f t="shared" si="4"/>
        <v>44077.451</v>
      </c>
      <c r="H38" s="12">
        <f t="shared" si="5"/>
        <v>5446</v>
      </c>
      <c r="I38" s="43" t="s">
        <v>410</v>
      </c>
      <c r="J38" s="44" t="s">
        <v>411</v>
      </c>
      <c r="K38" s="43">
        <v>5446</v>
      </c>
      <c r="L38" s="43" t="s">
        <v>177</v>
      </c>
      <c r="M38" s="44" t="s">
        <v>134</v>
      </c>
      <c r="N38" s="44"/>
      <c r="O38" s="45" t="s">
        <v>333</v>
      </c>
      <c r="P38" s="45" t="s">
        <v>412</v>
      </c>
    </row>
    <row r="39" spans="1:16" ht="12.75" customHeight="1" thickBot="1" x14ac:dyDescent="0.25">
      <c r="A39" s="12" t="str">
        <f t="shared" si="0"/>
        <v> BBS 48 </v>
      </c>
      <c r="B39" s="17" t="str">
        <f t="shared" si="1"/>
        <v>I</v>
      </c>
      <c r="C39" s="12">
        <f t="shared" si="2"/>
        <v>44372.423999999999</v>
      </c>
      <c r="D39" s="15" t="str">
        <f t="shared" si="3"/>
        <v>vis</v>
      </c>
      <c r="E39" s="42">
        <f>VLOOKUP(C39,Active!C$21:E$973,3,FALSE)</f>
        <v>5526.000928312058</v>
      </c>
      <c r="F39" s="17" t="s">
        <v>115</v>
      </c>
      <c r="G39" s="15" t="str">
        <f t="shared" si="4"/>
        <v>44372.424</v>
      </c>
      <c r="H39" s="12">
        <f t="shared" si="5"/>
        <v>5526</v>
      </c>
      <c r="I39" s="43" t="s">
        <v>413</v>
      </c>
      <c r="J39" s="44" t="s">
        <v>414</v>
      </c>
      <c r="K39" s="43">
        <v>5526</v>
      </c>
      <c r="L39" s="43" t="s">
        <v>154</v>
      </c>
      <c r="M39" s="44" t="s">
        <v>134</v>
      </c>
      <c r="N39" s="44"/>
      <c r="O39" s="45" t="s">
        <v>333</v>
      </c>
      <c r="P39" s="45" t="s">
        <v>415</v>
      </c>
    </row>
    <row r="40" spans="1:16" ht="12.75" customHeight="1" thickBot="1" x14ac:dyDescent="0.25">
      <c r="A40" s="12" t="str">
        <f t="shared" si="0"/>
        <v> BBS 49 </v>
      </c>
      <c r="B40" s="17" t="str">
        <f t="shared" si="1"/>
        <v>I</v>
      </c>
      <c r="C40" s="12">
        <f t="shared" si="2"/>
        <v>44442.476999999999</v>
      </c>
      <c r="D40" s="15" t="str">
        <f t="shared" si="3"/>
        <v>vis</v>
      </c>
      <c r="E40" s="42">
        <f>VLOOKUP(C40,Active!C$21:E$973,3,FALSE)</f>
        <v>5545.0002986068639</v>
      </c>
      <c r="F40" s="17" t="s">
        <v>115</v>
      </c>
      <c r="G40" s="15" t="str">
        <f t="shared" si="4"/>
        <v>44442.477</v>
      </c>
      <c r="H40" s="12">
        <f t="shared" si="5"/>
        <v>5545</v>
      </c>
      <c r="I40" s="43" t="s">
        <v>421</v>
      </c>
      <c r="J40" s="44" t="s">
        <v>422</v>
      </c>
      <c r="K40" s="43">
        <v>5545</v>
      </c>
      <c r="L40" s="43" t="s">
        <v>164</v>
      </c>
      <c r="M40" s="44" t="s">
        <v>134</v>
      </c>
      <c r="N40" s="44"/>
      <c r="O40" s="45" t="s">
        <v>349</v>
      </c>
      <c r="P40" s="45" t="s">
        <v>423</v>
      </c>
    </row>
    <row r="41" spans="1:16" ht="12.75" customHeight="1" thickBot="1" x14ac:dyDescent="0.25">
      <c r="A41" s="12" t="str">
        <f t="shared" si="0"/>
        <v> BBS 50 </v>
      </c>
      <c r="B41" s="17" t="str">
        <f t="shared" si="1"/>
        <v>I</v>
      </c>
      <c r="C41" s="12">
        <f t="shared" si="2"/>
        <v>44490.406999999999</v>
      </c>
      <c r="D41" s="15" t="str">
        <f t="shared" si="3"/>
        <v>vis</v>
      </c>
      <c r="E41" s="42">
        <f>VLOOKUP(C41,Active!C$21:E$973,3,FALSE)</f>
        <v>5557.9995965417138</v>
      </c>
      <c r="F41" s="17" t="s">
        <v>115</v>
      </c>
      <c r="G41" s="15" t="str">
        <f t="shared" si="4"/>
        <v>44490.407</v>
      </c>
      <c r="H41" s="12">
        <f t="shared" si="5"/>
        <v>5558</v>
      </c>
      <c r="I41" s="43" t="s">
        <v>424</v>
      </c>
      <c r="J41" s="44" t="s">
        <v>425</v>
      </c>
      <c r="K41" s="43">
        <v>5558</v>
      </c>
      <c r="L41" s="43" t="s">
        <v>212</v>
      </c>
      <c r="M41" s="44" t="s">
        <v>134</v>
      </c>
      <c r="N41" s="44"/>
      <c r="O41" s="45" t="s">
        <v>349</v>
      </c>
      <c r="P41" s="45" t="s">
        <v>426</v>
      </c>
    </row>
    <row r="42" spans="1:16" ht="12.75" customHeight="1" thickBot="1" x14ac:dyDescent="0.25">
      <c r="A42" s="12" t="str">
        <f t="shared" si="0"/>
        <v> BBS 57 </v>
      </c>
      <c r="B42" s="17" t="str">
        <f t="shared" si="1"/>
        <v>I</v>
      </c>
      <c r="C42" s="12">
        <f t="shared" si="2"/>
        <v>44881.249000000003</v>
      </c>
      <c r="D42" s="15" t="str">
        <f t="shared" si="3"/>
        <v>vis</v>
      </c>
      <c r="E42" s="42">
        <f>VLOOKUP(C42,Active!C$21:E$973,3,FALSE)</f>
        <v>5664.001507734135</v>
      </c>
      <c r="F42" s="17" t="s">
        <v>115</v>
      </c>
      <c r="G42" s="15" t="str">
        <f t="shared" si="4"/>
        <v>44881.249</v>
      </c>
      <c r="H42" s="12">
        <f t="shared" si="5"/>
        <v>5664</v>
      </c>
      <c r="I42" s="43" t="s">
        <v>427</v>
      </c>
      <c r="J42" s="44" t="s">
        <v>428</v>
      </c>
      <c r="K42" s="43">
        <v>5664</v>
      </c>
      <c r="L42" s="43" t="s">
        <v>298</v>
      </c>
      <c r="M42" s="44" t="s">
        <v>134</v>
      </c>
      <c r="N42" s="44"/>
      <c r="O42" s="45" t="s">
        <v>429</v>
      </c>
      <c r="P42" s="45" t="s">
        <v>430</v>
      </c>
    </row>
    <row r="43" spans="1:16" ht="12.75" customHeight="1" thickBot="1" x14ac:dyDescent="0.25">
      <c r="A43" s="12" t="str">
        <f t="shared" ref="A43:A74" si="6">P43</f>
        <v> BBS 61 </v>
      </c>
      <c r="B43" s="17" t="str">
        <f t="shared" ref="B43:B74" si="7">IF(H43=INT(H43),"I","II")</f>
        <v>I</v>
      </c>
      <c r="C43" s="12">
        <f t="shared" ref="C43:C74" si="8">1*G43</f>
        <v>45139.368999999999</v>
      </c>
      <c r="D43" s="15" t="str">
        <f t="shared" ref="D43:D74" si="9">VLOOKUP(F43,I$1:J$5,2,FALSE)</f>
        <v>vis</v>
      </c>
      <c r="E43" s="42">
        <f>VLOOKUP(C43,Active!C$21:E$973,3,FALSE)</f>
        <v>5734.0073241944619</v>
      </c>
      <c r="F43" s="17" t="s">
        <v>115</v>
      </c>
      <c r="G43" s="15" t="str">
        <f t="shared" ref="G43:G74" si="10">MID(I43,3,LEN(I43)-3)</f>
        <v>45139.369</v>
      </c>
      <c r="H43" s="12">
        <f t="shared" ref="H43:H74" si="11">1*K43</f>
        <v>5734</v>
      </c>
      <c r="I43" s="43" t="s">
        <v>431</v>
      </c>
      <c r="J43" s="44" t="s">
        <v>432</v>
      </c>
      <c r="K43" s="43">
        <v>5734</v>
      </c>
      <c r="L43" s="43" t="s">
        <v>433</v>
      </c>
      <c r="M43" s="44" t="s">
        <v>134</v>
      </c>
      <c r="N43" s="44"/>
      <c r="O43" s="45" t="s">
        <v>429</v>
      </c>
      <c r="P43" s="45" t="s">
        <v>434</v>
      </c>
    </row>
    <row r="44" spans="1:16" ht="12.75" customHeight="1" thickBot="1" x14ac:dyDescent="0.25">
      <c r="A44" s="12" t="str">
        <f t="shared" si="6"/>
        <v> BBS 67 </v>
      </c>
      <c r="B44" s="17" t="str">
        <f t="shared" si="7"/>
        <v>I</v>
      </c>
      <c r="C44" s="12">
        <f t="shared" si="8"/>
        <v>45526.495999999999</v>
      </c>
      <c r="D44" s="15" t="str">
        <f t="shared" si="9"/>
        <v>vis</v>
      </c>
      <c r="E44" s="42">
        <f>VLOOKUP(C44,Active!C$21:E$973,3,FALSE)</f>
        <v>5839.001674530884</v>
      </c>
      <c r="F44" s="17" t="s">
        <v>115</v>
      </c>
      <c r="G44" s="15" t="str">
        <f t="shared" si="10"/>
        <v>45526.496</v>
      </c>
      <c r="H44" s="12">
        <f t="shared" si="11"/>
        <v>5839</v>
      </c>
      <c r="I44" s="43" t="s">
        <v>435</v>
      </c>
      <c r="J44" s="44" t="s">
        <v>436</v>
      </c>
      <c r="K44" s="43">
        <v>5839</v>
      </c>
      <c r="L44" s="43" t="s">
        <v>298</v>
      </c>
      <c r="M44" s="44" t="s">
        <v>134</v>
      </c>
      <c r="N44" s="44"/>
      <c r="O44" s="45" t="s">
        <v>437</v>
      </c>
      <c r="P44" s="45" t="s">
        <v>438</v>
      </c>
    </row>
    <row r="45" spans="1:16" ht="12.75" customHeight="1" thickBot="1" x14ac:dyDescent="0.25">
      <c r="A45" s="12" t="str">
        <f t="shared" si="6"/>
        <v> BBS 69 </v>
      </c>
      <c r="B45" s="17" t="str">
        <f t="shared" si="7"/>
        <v>I</v>
      </c>
      <c r="C45" s="12">
        <f t="shared" si="8"/>
        <v>45611.294000000002</v>
      </c>
      <c r="D45" s="15" t="str">
        <f t="shared" si="9"/>
        <v>vis</v>
      </c>
      <c r="E45" s="42">
        <f>VLOOKUP(C45,Active!C$21:E$973,3,FALSE)</f>
        <v>5862.0000986134928</v>
      </c>
      <c r="F45" s="17" t="s">
        <v>115</v>
      </c>
      <c r="G45" s="15" t="str">
        <f t="shared" si="10"/>
        <v>45611.294</v>
      </c>
      <c r="H45" s="12">
        <f t="shared" si="11"/>
        <v>5862</v>
      </c>
      <c r="I45" s="43" t="s">
        <v>439</v>
      </c>
      <c r="J45" s="44" t="s">
        <v>440</v>
      </c>
      <c r="K45" s="43">
        <v>5862</v>
      </c>
      <c r="L45" s="43" t="s">
        <v>177</v>
      </c>
      <c r="M45" s="44" t="s">
        <v>134</v>
      </c>
      <c r="N45" s="44"/>
      <c r="O45" s="45" t="s">
        <v>437</v>
      </c>
      <c r="P45" s="45" t="s">
        <v>441</v>
      </c>
    </row>
    <row r="46" spans="1:16" ht="12.75" customHeight="1" thickBot="1" x14ac:dyDescent="0.25">
      <c r="A46" s="12" t="str">
        <f t="shared" si="6"/>
        <v> BBS 73 </v>
      </c>
      <c r="B46" s="17" t="str">
        <f t="shared" si="7"/>
        <v>I</v>
      </c>
      <c r="C46" s="12">
        <f t="shared" si="8"/>
        <v>45858.332999999999</v>
      </c>
      <c r="D46" s="15" t="str">
        <f t="shared" si="9"/>
        <v>vis</v>
      </c>
      <c r="E46" s="42">
        <f>VLOOKUP(C46,Active!C$21:E$973,3,FALSE)</f>
        <v>5929.0005902164012</v>
      </c>
      <c r="F46" s="17" t="s">
        <v>115</v>
      </c>
      <c r="G46" s="15" t="str">
        <f t="shared" si="10"/>
        <v>45858.333</v>
      </c>
      <c r="H46" s="12">
        <f t="shared" si="11"/>
        <v>5929</v>
      </c>
      <c r="I46" s="43" t="s">
        <v>442</v>
      </c>
      <c r="J46" s="44" t="s">
        <v>443</v>
      </c>
      <c r="K46" s="43">
        <v>5929</v>
      </c>
      <c r="L46" s="43" t="s">
        <v>157</v>
      </c>
      <c r="M46" s="44" t="s">
        <v>134</v>
      </c>
      <c r="N46" s="44"/>
      <c r="O46" s="45" t="s">
        <v>429</v>
      </c>
      <c r="P46" s="45" t="s">
        <v>444</v>
      </c>
    </row>
    <row r="47" spans="1:16" ht="12.75" customHeight="1" thickBot="1" x14ac:dyDescent="0.25">
      <c r="A47" s="12" t="str">
        <f t="shared" si="6"/>
        <v> BBS 72 </v>
      </c>
      <c r="B47" s="17" t="str">
        <f t="shared" si="7"/>
        <v>I</v>
      </c>
      <c r="C47" s="12">
        <f t="shared" si="8"/>
        <v>45869.394</v>
      </c>
      <c r="D47" s="15" t="str">
        <f t="shared" si="9"/>
        <v>vis</v>
      </c>
      <c r="E47" s="42">
        <f>VLOOKUP(C47,Active!C$21:E$973,3,FALSE)</f>
        <v>5932.0004907892662</v>
      </c>
      <c r="F47" s="17" t="s">
        <v>115</v>
      </c>
      <c r="G47" s="15" t="str">
        <f t="shared" si="10"/>
        <v>45869.394</v>
      </c>
      <c r="H47" s="12">
        <f t="shared" si="11"/>
        <v>5932</v>
      </c>
      <c r="I47" s="43" t="s">
        <v>445</v>
      </c>
      <c r="J47" s="44" t="s">
        <v>446</v>
      </c>
      <c r="K47" s="43">
        <v>5932</v>
      </c>
      <c r="L47" s="43" t="s">
        <v>157</v>
      </c>
      <c r="M47" s="44" t="s">
        <v>134</v>
      </c>
      <c r="N47" s="44"/>
      <c r="O47" s="45" t="s">
        <v>333</v>
      </c>
      <c r="P47" s="45" t="s">
        <v>447</v>
      </c>
    </row>
    <row r="48" spans="1:16" ht="12.75" customHeight="1" thickBot="1" x14ac:dyDescent="0.25">
      <c r="A48" s="12" t="str">
        <f t="shared" si="6"/>
        <v> BBS 73 </v>
      </c>
      <c r="B48" s="17" t="str">
        <f t="shared" si="7"/>
        <v>I</v>
      </c>
      <c r="C48" s="12">
        <f t="shared" si="8"/>
        <v>45891.493999999999</v>
      </c>
      <c r="D48" s="15" t="str">
        <f t="shared" si="9"/>
        <v>vis</v>
      </c>
      <c r="E48" s="42">
        <f>VLOOKUP(C48,Active!C$21:E$973,3,FALSE)</f>
        <v>5937.9943252219837</v>
      </c>
      <c r="F48" s="17" t="s">
        <v>115</v>
      </c>
      <c r="G48" s="15" t="str">
        <f t="shared" si="10"/>
        <v>45891.494</v>
      </c>
      <c r="H48" s="12">
        <f t="shared" si="11"/>
        <v>5938</v>
      </c>
      <c r="I48" s="43" t="s">
        <v>448</v>
      </c>
      <c r="J48" s="44" t="s">
        <v>449</v>
      </c>
      <c r="K48" s="43">
        <v>5938</v>
      </c>
      <c r="L48" s="43" t="s">
        <v>450</v>
      </c>
      <c r="M48" s="44" t="s">
        <v>134</v>
      </c>
      <c r="N48" s="44"/>
      <c r="O48" s="45" t="s">
        <v>437</v>
      </c>
      <c r="P48" s="45" t="s">
        <v>444</v>
      </c>
    </row>
    <row r="49" spans="1:16" ht="12.75" customHeight="1" thickBot="1" x14ac:dyDescent="0.25">
      <c r="A49" s="12" t="str">
        <f t="shared" si="6"/>
        <v> BBS 76 </v>
      </c>
      <c r="B49" s="17" t="str">
        <f t="shared" si="7"/>
        <v>I</v>
      </c>
      <c r="C49" s="12">
        <f t="shared" si="8"/>
        <v>46101.675000000003</v>
      </c>
      <c r="D49" s="15" t="str">
        <f t="shared" si="9"/>
        <v>vis</v>
      </c>
      <c r="E49" s="42">
        <f>VLOOKUP(C49,Active!C$21:E$973,3,FALSE)</f>
        <v>5994.9984028194131</v>
      </c>
      <c r="F49" s="17" t="s">
        <v>115</v>
      </c>
      <c r="G49" s="15" t="str">
        <f t="shared" si="10"/>
        <v>46101.675</v>
      </c>
      <c r="H49" s="12">
        <f t="shared" si="11"/>
        <v>5995</v>
      </c>
      <c r="I49" s="43" t="s">
        <v>451</v>
      </c>
      <c r="J49" s="44" t="s">
        <v>452</v>
      </c>
      <c r="K49" s="43">
        <v>5995</v>
      </c>
      <c r="L49" s="43" t="s">
        <v>237</v>
      </c>
      <c r="M49" s="44" t="s">
        <v>134</v>
      </c>
      <c r="N49" s="44"/>
      <c r="O49" s="45" t="s">
        <v>333</v>
      </c>
      <c r="P49" s="45" t="s">
        <v>453</v>
      </c>
    </row>
    <row r="50" spans="1:16" ht="12.75" customHeight="1" thickBot="1" x14ac:dyDescent="0.25">
      <c r="A50" s="12" t="str">
        <f t="shared" si="6"/>
        <v> BRNO 27 </v>
      </c>
      <c r="B50" s="17" t="str">
        <f t="shared" si="7"/>
        <v>I</v>
      </c>
      <c r="C50" s="12">
        <f t="shared" si="8"/>
        <v>46212.294000000002</v>
      </c>
      <c r="D50" s="15" t="str">
        <f t="shared" si="9"/>
        <v>vis</v>
      </c>
      <c r="E50" s="42">
        <f>VLOOKUP(C50,Active!C$21:E$973,3,FALSE)</f>
        <v>6024.9998494761039</v>
      </c>
      <c r="F50" s="17" t="s">
        <v>115</v>
      </c>
      <c r="G50" s="15" t="str">
        <f t="shared" si="10"/>
        <v>46212.294</v>
      </c>
      <c r="H50" s="12">
        <f t="shared" si="11"/>
        <v>6025</v>
      </c>
      <c r="I50" s="43" t="s">
        <v>454</v>
      </c>
      <c r="J50" s="44" t="s">
        <v>455</v>
      </c>
      <c r="K50" s="43">
        <v>6025</v>
      </c>
      <c r="L50" s="43" t="s">
        <v>212</v>
      </c>
      <c r="M50" s="44" t="s">
        <v>134</v>
      </c>
      <c r="N50" s="44"/>
      <c r="O50" s="45" t="s">
        <v>456</v>
      </c>
      <c r="P50" s="45" t="s">
        <v>457</v>
      </c>
    </row>
    <row r="51" spans="1:16" ht="12.75" customHeight="1" thickBot="1" x14ac:dyDescent="0.25">
      <c r="A51" s="12" t="str">
        <f t="shared" si="6"/>
        <v> BBS 77 </v>
      </c>
      <c r="B51" s="17" t="str">
        <f t="shared" si="7"/>
        <v>I</v>
      </c>
      <c r="C51" s="12">
        <f t="shared" si="8"/>
        <v>46245.48</v>
      </c>
      <c r="D51" s="15" t="str">
        <f t="shared" si="9"/>
        <v>vis</v>
      </c>
      <c r="E51" s="42">
        <f>VLOOKUP(C51,Active!C$21:E$973,3,FALSE)</f>
        <v>6034.0003648373795</v>
      </c>
      <c r="F51" s="17" t="s">
        <v>115</v>
      </c>
      <c r="G51" s="15" t="str">
        <f t="shared" si="10"/>
        <v>46245.480</v>
      </c>
      <c r="H51" s="12">
        <f t="shared" si="11"/>
        <v>6034</v>
      </c>
      <c r="I51" s="43" t="s">
        <v>458</v>
      </c>
      <c r="J51" s="44" t="s">
        <v>459</v>
      </c>
      <c r="K51" s="43">
        <v>6034</v>
      </c>
      <c r="L51" s="43" t="s">
        <v>164</v>
      </c>
      <c r="M51" s="44" t="s">
        <v>134</v>
      </c>
      <c r="N51" s="44"/>
      <c r="O51" s="45" t="s">
        <v>333</v>
      </c>
      <c r="P51" s="45" t="s">
        <v>460</v>
      </c>
    </row>
    <row r="52" spans="1:16" ht="12.75" customHeight="1" thickBot="1" x14ac:dyDescent="0.25">
      <c r="A52" s="12" t="str">
        <f t="shared" si="6"/>
        <v> BRNO 27 </v>
      </c>
      <c r="B52" s="17" t="str">
        <f t="shared" si="7"/>
        <v>I</v>
      </c>
      <c r="C52" s="12">
        <f t="shared" si="8"/>
        <v>46293.417000000001</v>
      </c>
      <c r="D52" s="15" t="str">
        <f t="shared" si="9"/>
        <v>vis</v>
      </c>
      <c r="E52" s="42">
        <f>VLOOKUP(C52,Active!C$21:E$973,3,FALSE)</f>
        <v>6047.0015612718234</v>
      </c>
      <c r="F52" s="17" t="s">
        <v>115</v>
      </c>
      <c r="G52" s="15" t="str">
        <f t="shared" si="10"/>
        <v>46293.417</v>
      </c>
      <c r="H52" s="12">
        <f t="shared" si="11"/>
        <v>6047</v>
      </c>
      <c r="I52" s="43" t="s">
        <v>461</v>
      </c>
      <c r="J52" s="44" t="s">
        <v>462</v>
      </c>
      <c r="K52" s="43">
        <v>6047</v>
      </c>
      <c r="L52" s="43" t="s">
        <v>298</v>
      </c>
      <c r="M52" s="44" t="s">
        <v>134</v>
      </c>
      <c r="N52" s="44"/>
      <c r="O52" s="45" t="s">
        <v>456</v>
      </c>
      <c r="P52" s="45" t="s">
        <v>457</v>
      </c>
    </row>
    <row r="53" spans="1:16" ht="12.75" customHeight="1" thickBot="1" x14ac:dyDescent="0.25">
      <c r="A53" s="12" t="str">
        <f t="shared" si="6"/>
        <v> BBS 86 </v>
      </c>
      <c r="B53" s="17" t="str">
        <f t="shared" si="7"/>
        <v>I</v>
      </c>
      <c r="C53" s="12">
        <f t="shared" si="8"/>
        <v>46975.519999999997</v>
      </c>
      <c r="D53" s="15" t="str">
        <f t="shared" si="9"/>
        <v>vis</v>
      </c>
      <c r="E53" s="42">
        <f>VLOOKUP(C53,Active!C$21:E$973,3,FALSE)</f>
        <v>6231.9975996455978</v>
      </c>
      <c r="F53" s="17" t="s">
        <v>115</v>
      </c>
      <c r="G53" s="15" t="str">
        <f t="shared" si="10"/>
        <v>46975.520</v>
      </c>
      <c r="H53" s="12">
        <f t="shared" si="11"/>
        <v>6232</v>
      </c>
      <c r="I53" s="43" t="s">
        <v>468</v>
      </c>
      <c r="J53" s="44" t="s">
        <v>469</v>
      </c>
      <c r="K53" s="43">
        <v>6232</v>
      </c>
      <c r="L53" s="43" t="s">
        <v>151</v>
      </c>
      <c r="M53" s="44" t="s">
        <v>134</v>
      </c>
      <c r="N53" s="44"/>
      <c r="O53" s="45" t="s">
        <v>470</v>
      </c>
      <c r="P53" s="45" t="s">
        <v>471</v>
      </c>
    </row>
    <row r="54" spans="1:16" ht="12.75" customHeight="1" thickBot="1" x14ac:dyDescent="0.25">
      <c r="A54" s="12" t="str">
        <f t="shared" si="6"/>
        <v> BBS 84 </v>
      </c>
      <c r="B54" s="17" t="str">
        <f t="shared" si="7"/>
        <v>I</v>
      </c>
      <c r="C54" s="12">
        <f t="shared" si="8"/>
        <v>46975.523999999998</v>
      </c>
      <c r="D54" s="15" t="str">
        <f t="shared" si="9"/>
        <v>vis</v>
      </c>
      <c r="E54" s="42">
        <f>VLOOKUP(C54,Active!C$21:E$973,3,FALSE)</f>
        <v>6231.9986845025087</v>
      </c>
      <c r="F54" s="17" t="s">
        <v>115</v>
      </c>
      <c r="G54" s="15" t="str">
        <f t="shared" si="10"/>
        <v>46975.524</v>
      </c>
      <c r="H54" s="12">
        <f t="shared" si="11"/>
        <v>6232</v>
      </c>
      <c r="I54" s="43" t="s">
        <v>472</v>
      </c>
      <c r="J54" s="44" t="s">
        <v>473</v>
      </c>
      <c r="K54" s="43">
        <v>6232</v>
      </c>
      <c r="L54" s="43" t="s">
        <v>217</v>
      </c>
      <c r="M54" s="44" t="s">
        <v>134</v>
      </c>
      <c r="N54" s="44"/>
      <c r="O54" s="45" t="s">
        <v>349</v>
      </c>
      <c r="P54" s="45" t="s">
        <v>474</v>
      </c>
    </row>
    <row r="55" spans="1:16" ht="12.75" customHeight="1" thickBot="1" x14ac:dyDescent="0.25">
      <c r="A55" s="12" t="str">
        <f t="shared" si="6"/>
        <v> BBS 92 </v>
      </c>
      <c r="B55" s="17" t="str">
        <f t="shared" si="7"/>
        <v>I</v>
      </c>
      <c r="C55" s="12">
        <f t="shared" si="8"/>
        <v>47672.41</v>
      </c>
      <c r="D55" s="15" t="str">
        <f t="shared" si="9"/>
        <v>vis</v>
      </c>
      <c r="E55" s="42">
        <f>VLOOKUP(C55,Active!C$21:E$973,3,FALSE)</f>
        <v>6421.0040828047413</v>
      </c>
      <c r="F55" s="17" t="s">
        <v>115</v>
      </c>
      <c r="G55" s="15" t="str">
        <f t="shared" si="10"/>
        <v>47672.410</v>
      </c>
      <c r="H55" s="12">
        <f t="shared" si="11"/>
        <v>6421</v>
      </c>
      <c r="I55" s="43" t="s">
        <v>475</v>
      </c>
      <c r="J55" s="44" t="s">
        <v>476</v>
      </c>
      <c r="K55" s="43">
        <v>6421</v>
      </c>
      <c r="L55" s="43" t="s">
        <v>207</v>
      </c>
      <c r="M55" s="44" t="s">
        <v>134</v>
      </c>
      <c r="N55" s="44"/>
      <c r="O55" s="45" t="s">
        <v>477</v>
      </c>
      <c r="P55" s="45" t="s">
        <v>478</v>
      </c>
    </row>
    <row r="56" spans="1:16" ht="12.75" customHeight="1" thickBot="1" x14ac:dyDescent="0.25">
      <c r="A56" s="12" t="str">
        <f t="shared" si="6"/>
        <v> BBS 92 </v>
      </c>
      <c r="B56" s="17" t="str">
        <f t="shared" si="7"/>
        <v>I</v>
      </c>
      <c r="C56" s="12">
        <f t="shared" si="8"/>
        <v>47672.411</v>
      </c>
      <c r="D56" s="15" t="str">
        <f t="shared" si="9"/>
        <v>vis</v>
      </c>
      <c r="E56" s="42">
        <f>VLOOKUP(C56,Active!C$21:E$973,3,FALSE)</f>
        <v>6421.0043540189681</v>
      </c>
      <c r="F56" s="17" t="s">
        <v>115</v>
      </c>
      <c r="G56" s="15" t="str">
        <f t="shared" si="10"/>
        <v>47672.411</v>
      </c>
      <c r="H56" s="12">
        <f t="shared" si="11"/>
        <v>6421</v>
      </c>
      <c r="I56" s="43" t="s">
        <v>479</v>
      </c>
      <c r="J56" s="44" t="s">
        <v>480</v>
      </c>
      <c r="K56" s="43">
        <v>6421</v>
      </c>
      <c r="L56" s="43" t="s">
        <v>481</v>
      </c>
      <c r="M56" s="44" t="s">
        <v>134</v>
      </c>
      <c r="N56" s="44"/>
      <c r="O56" s="45" t="s">
        <v>482</v>
      </c>
      <c r="P56" s="45" t="s">
        <v>478</v>
      </c>
    </row>
    <row r="57" spans="1:16" ht="12.75" customHeight="1" thickBot="1" x14ac:dyDescent="0.25">
      <c r="A57" s="12" t="str">
        <f t="shared" si="6"/>
        <v> BBS 92 </v>
      </c>
      <c r="B57" s="17" t="str">
        <f t="shared" si="7"/>
        <v>I</v>
      </c>
      <c r="C57" s="12">
        <f t="shared" si="8"/>
        <v>47742.446000000004</v>
      </c>
      <c r="D57" s="15" t="str">
        <f t="shared" si="9"/>
        <v>vis</v>
      </c>
      <c r="E57" s="42">
        <f>VLOOKUP(C57,Active!C$21:E$973,3,FALSE)</f>
        <v>6439.9988424576768</v>
      </c>
      <c r="F57" s="17" t="s">
        <v>115</v>
      </c>
      <c r="G57" s="15" t="str">
        <f t="shared" si="10"/>
        <v>47742.446</v>
      </c>
      <c r="H57" s="12">
        <f t="shared" si="11"/>
        <v>6440</v>
      </c>
      <c r="I57" s="43" t="s">
        <v>483</v>
      </c>
      <c r="J57" s="44" t="s">
        <v>484</v>
      </c>
      <c r="K57" s="43">
        <v>6440</v>
      </c>
      <c r="L57" s="43" t="s">
        <v>187</v>
      </c>
      <c r="M57" s="44" t="s">
        <v>134</v>
      </c>
      <c r="N57" s="44"/>
      <c r="O57" s="45" t="s">
        <v>349</v>
      </c>
      <c r="P57" s="45" t="s">
        <v>478</v>
      </c>
    </row>
    <row r="58" spans="1:16" ht="12.75" customHeight="1" thickBot="1" x14ac:dyDescent="0.25">
      <c r="A58" s="12" t="str">
        <f t="shared" si="6"/>
        <v> BBS 93 </v>
      </c>
      <c r="B58" s="17" t="str">
        <f t="shared" si="7"/>
        <v>I</v>
      </c>
      <c r="C58" s="12">
        <f t="shared" si="8"/>
        <v>47827.243000000002</v>
      </c>
      <c r="D58" s="15" t="str">
        <f t="shared" si="9"/>
        <v>vis</v>
      </c>
      <c r="E58" s="42">
        <f>VLOOKUP(C58,Active!C$21:E$973,3,FALSE)</f>
        <v>6462.996995326057</v>
      </c>
      <c r="F58" s="17" t="s">
        <v>115</v>
      </c>
      <c r="G58" s="15" t="str">
        <f t="shared" si="10"/>
        <v>47827.243</v>
      </c>
      <c r="H58" s="12">
        <f t="shared" si="11"/>
        <v>6463</v>
      </c>
      <c r="I58" s="43" t="s">
        <v>485</v>
      </c>
      <c r="J58" s="44" t="s">
        <v>486</v>
      </c>
      <c r="K58" s="43">
        <v>6463</v>
      </c>
      <c r="L58" s="43" t="s">
        <v>337</v>
      </c>
      <c r="M58" s="44" t="s">
        <v>134</v>
      </c>
      <c r="N58" s="44"/>
      <c r="O58" s="45" t="s">
        <v>333</v>
      </c>
      <c r="P58" s="45" t="s">
        <v>487</v>
      </c>
    </row>
    <row r="59" spans="1:16" ht="12.75" customHeight="1" thickBot="1" x14ac:dyDescent="0.25">
      <c r="A59" s="12" t="str">
        <f t="shared" si="6"/>
        <v> BBS 94 </v>
      </c>
      <c r="B59" s="17" t="str">
        <f t="shared" si="7"/>
        <v>I</v>
      </c>
      <c r="C59" s="12">
        <f t="shared" si="8"/>
        <v>47963.667999999998</v>
      </c>
      <c r="D59" s="15" t="str">
        <f t="shared" si="9"/>
        <v>vis</v>
      </c>
      <c r="E59" s="42">
        <f>VLOOKUP(C59,Active!C$21:E$973,3,FALSE)</f>
        <v>6499.9973963434122</v>
      </c>
      <c r="F59" s="17" t="s">
        <v>115</v>
      </c>
      <c r="G59" s="15" t="str">
        <f t="shared" si="10"/>
        <v>47963.668</v>
      </c>
      <c r="H59" s="12">
        <f t="shared" si="11"/>
        <v>6500</v>
      </c>
      <c r="I59" s="43" t="s">
        <v>488</v>
      </c>
      <c r="J59" s="44" t="s">
        <v>489</v>
      </c>
      <c r="K59" s="43">
        <v>6500</v>
      </c>
      <c r="L59" s="43" t="s">
        <v>465</v>
      </c>
      <c r="M59" s="44" t="s">
        <v>134</v>
      </c>
      <c r="N59" s="44"/>
      <c r="O59" s="45" t="s">
        <v>333</v>
      </c>
      <c r="P59" s="45" t="s">
        <v>490</v>
      </c>
    </row>
    <row r="60" spans="1:16" ht="12.75" customHeight="1" thickBot="1" x14ac:dyDescent="0.25">
      <c r="A60" s="12" t="str">
        <f t="shared" si="6"/>
        <v> BBS 96 </v>
      </c>
      <c r="B60" s="17" t="str">
        <f t="shared" si="7"/>
        <v>I</v>
      </c>
      <c r="C60" s="12">
        <f t="shared" si="8"/>
        <v>48096.409</v>
      </c>
      <c r="D60" s="15" t="str">
        <f t="shared" si="9"/>
        <v>vis</v>
      </c>
      <c r="E60" s="42">
        <f>VLOOKUP(C60,Active!C$21:E$973,3,FALSE)</f>
        <v>6535.9986441458323</v>
      </c>
      <c r="F60" s="17" t="s">
        <v>115</v>
      </c>
      <c r="G60" s="15" t="str">
        <f t="shared" si="10"/>
        <v>48096.409</v>
      </c>
      <c r="H60" s="12">
        <f t="shared" si="11"/>
        <v>6536</v>
      </c>
      <c r="I60" s="43" t="s">
        <v>491</v>
      </c>
      <c r="J60" s="44" t="s">
        <v>492</v>
      </c>
      <c r="K60" s="43">
        <v>6536</v>
      </c>
      <c r="L60" s="43" t="s">
        <v>217</v>
      </c>
      <c r="M60" s="44" t="s">
        <v>134</v>
      </c>
      <c r="N60" s="44"/>
      <c r="O60" s="45" t="s">
        <v>333</v>
      </c>
      <c r="P60" s="45" t="s">
        <v>493</v>
      </c>
    </row>
    <row r="61" spans="1:16" ht="12.75" customHeight="1" thickBot="1" x14ac:dyDescent="0.25">
      <c r="A61" s="12" t="str">
        <f t="shared" si="6"/>
        <v> BBS 96 </v>
      </c>
      <c r="B61" s="17" t="str">
        <f t="shared" si="7"/>
        <v>I</v>
      </c>
      <c r="C61" s="12">
        <f t="shared" si="8"/>
        <v>48144.338000000003</v>
      </c>
      <c r="D61" s="15" t="str">
        <f t="shared" si="9"/>
        <v>vis</v>
      </c>
      <c r="E61" s="42">
        <f>VLOOKUP(C61,Active!C$21:E$973,3,FALSE)</f>
        <v>6548.9976708664553</v>
      </c>
      <c r="F61" s="17" t="s">
        <v>115</v>
      </c>
      <c r="G61" s="15" t="str">
        <f t="shared" si="10"/>
        <v>48144.338</v>
      </c>
      <c r="H61" s="12">
        <f t="shared" si="11"/>
        <v>6549</v>
      </c>
      <c r="I61" s="43" t="s">
        <v>494</v>
      </c>
      <c r="J61" s="44" t="s">
        <v>495</v>
      </c>
      <c r="K61" s="43">
        <v>6549</v>
      </c>
      <c r="L61" s="43" t="s">
        <v>151</v>
      </c>
      <c r="M61" s="44" t="s">
        <v>134</v>
      </c>
      <c r="N61" s="44"/>
      <c r="O61" s="45" t="s">
        <v>349</v>
      </c>
      <c r="P61" s="45" t="s">
        <v>493</v>
      </c>
    </row>
    <row r="62" spans="1:16" ht="12.75" customHeight="1" thickBot="1" x14ac:dyDescent="0.25">
      <c r="A62" s="12" t="str">
        <f t="shared" si="6"/>
        <v> BBS 102 </v>
      </c>
      <c r="B62" s="17" t="str">
        <f t="shared" si="7"/>
        <v>I</v>
      </c>
      <c r="C62" s="12">
        <f t="shared" si="8"/>
        <v>48863.33</v>
      </c>
      <c r="D62" s="15" t="str">
        <f t="shared" si="9"/>
        <v>vis</v>
      </c>
      <c r="E62" s="42">
        <f>VLOOKUP(C62,Active!C$21:E$973,3,FALSE)</f>
        <v>6743.9985308867708</v>
      </c>
      <c r="F62" s="17" t="s">
        <v>115</v>
      </c>
      <c r="G62" s="15" t="str">
        <f t="shared" si="10"/>
        <v>48863.33</v>
      </c>
      <c r="H62" s="12">
        <f t="shared" si="11"/>
        <v>6744</v>
      </c>
      <c r="I62" s="43" t="s">
        <v>496</v>
      </c>
      <c r="J62" s="44" t="s">
        <v>497</v>
      </c>
      <c r="K62" s="43">
        <v>6744</v>
      </c>
      <c r="L62" s="43" t="s">
        <v>498</v>
      </c>
      <c r="M62" s="44" t="s">
        <v>316</v>
      </c>
      <c r="N62" s="44" t="s">
        <v>317</v>
      </c>
      <c r="O62" s="45" t="s">
        <v>470</v>
      </c>
      <c r="P62" s="45" t="s">
        <v>499</v>
      </c>
    </row>
    <row r="63" spans="1:16" ht="12.75" customHeight="1" thickBot="1" x14ac:dyDescent="0.25">
      <c r="A63" s="12" t="str">
        <f t="shared" si="6"/>
        <v> BBS 106 </v>
      </c>
      <c r="B63" s="17" t="str">
        <f t="shared" si="7"/>
        <v>I</v>
      </c>
      <c r="C63" s="12">
        <f t="shared" si="8"/>
        <v>49486.447</v>
      </c>
      <c r="D63" s="15" t="str">
        <f t="shared" si="9"/>
        <v>vis</v>
      </c>
      <c r="E63" s="42">
        <f>VLOOKUP(C63,Active!C$21:E$973,3,FALSE)</f>
        <v>6912.9967268239707</v>
      </c>
      <c r="F63" s="17" t="s">
        <v>115</v>
      </c>
      <c r="G63" s="15" t="str">
        <f t="shared" si="10"/>
        <v>49486.447</v>
      </c>
      <c r="H63" s="12">
        <f t="shared" si="11"/>
        <v>6913</v>
      </c>
      <c r="I63" s="43" t="s">
        <v>500</v>
      </c>
      <c r="J63" s="44" t="s">
        <v>501</v>
      </c>
      <c r="K63" s="43">
        <v>6913</v>
      </c>
      <c r="L63" s="43" t="s">
        <v>198</v>
      </c>
      <c r="M63" s="44" t="s">
        <v>134</v>
      </c>
      <c r="N63" s="44"/>
      <c r="O63" s="45" t="s">
        <v>333</v>
      </c>
      <c r="P63" s="45" t="s">
        <v>502</v>
      </c>
    </row>
    <row r="64" spans="1:16" ht="12.75" customHeight="1" thickBot="1" x14ac:dyDescent="0.25">
      <c r="A64" s="12" t="str">
        <f t="shared" si="6"/>
        <v> BBS 107 </v>
      </c>
      <c r="B64" s="17" t="str">
        <f t="shared" si="7"/>
        <v>I</v>
      </c>
      <c r="C64" s="12">
        <f t="shared" si="8"/>
        <v>49545.442999999999</v>
      </c>
      <c r="D64" s="15" t="str">
        <f t="shared" si="9"/>
        <v>vis</v>
      </c>
      <c r="E64" s="42">
        <f>VLOOKUP(C64,Active!C$21:E$973,3,FALSE)</f>
        <v>6928.9972814028233</v>
      </c>
      <c r="F64" s="17" t="s">
        <v>115</v>
      </c>
      <c r="G64" s="15" t="str">
        <f t="shared" si="10"/>
        <v>49545.443</v>
      </c>
      <c r="H64" s="12">
        <f t="shared" si="11"/>
        <v>6929</v>
      </c>
      <c r="I64" s="43" t="s">
        <v>503</v>
      </c>
      <c r="J64" s="44" t="s">
        <v>504</v>
      </c>
      <c r="K64" s="43">
        <v>6929</v>
      </c>
      <c r="L64" s="43" t="s">
        <v>465</v>
      </c>
      <c r="M64" s="44" t="s">
        <v>134</v>
      </c>
      <c r="N64" s="44"/>
      <c r="O64" s="45" t="s">
        <v>349</v>
      </c>
      <c r="P64" s="45" t="s">
        <v>505</v>
      </c>
    </row>
    <row r="65" spans="1:16" ht="12.75" customHeight="1" thickBot="1" x14ac:dyDescent="0.25">
      <c r="A65" s="12" t="str">
        <f t="shared" si="6"/>
        <v> BBS 109 </v>
      </c>
      <c r="B65" s="17" t="str">
        <f t="shared" si="7"/>
        <v>I</v>
      </c>
      <c r="C65" s="12">
        <f t="shared" si="8"/>
        <v>49899.402000000002</v>
      </c>
      <c r="D65" s="15" t="str">
        <f t="shared" si="9"/>
        <v>vis</v>
      </c>
      <c r="E65" s="42">
        <f>VLOOKUP(C65,Active!C$21:E$973,3,FALSE)</f>
        <v>7024.9959982340697</v>
      </c>
      <c r="F65" s="17" t="s">
        <v>115</v>
      </c>
      <c r="G65" s="15" t="str">
        <f t="shared" si="10"/>
        <v>49899.402</v>
      </c>
      <c r="H65" s="12">
        <f t="shared" si="11"/>
        <v>7025</v>
      </c>
      <c r="I65" s="43" t="s">
        <v>506</v>
      </c>
      <c r="J65" s="44" t="s">
        <v>507</v>
      </c>
      <c r="K65" s="43">
        <v>7025</v>
      </c>
      <c r="L65" s="43" t="s">
        <v>508</v>
      </c>
      <c r="M65" s="44" t="s">
        <v>134</v>
      </c>
      <c r="N65" s="44"/>
      <c r="O65" s="45" t="s">
        <v>349</v>
      </c>
      <c r="P65" s="45" t="s">
        <v>509</v>
      </c>
    </row>
    <row r="66" spans="1:16" ht="12.75" customHeight="1" thickBot="1" x14ac:dyDescent="0.25">
      <c r="A66" s="12" t="str">
        <f t="shared" si="6"/>
        <v> BBS 110 </v>
      </c>
      <c r="B66" s="17" t="str">
        <f t="shared" si="7"/>
        <v>I</v>
      </c>
      <c r="C66" s="12">
        <f t="shared" si="8"/>
        <v>49947.349000000002</v>
      </c>
      <c r="D66" s="15" t="str">
        <f t="shared" si="9"/>
        <v>vis</v>
      </c>
      <c r="E66" s="42">
        <f>VLOOKUP(C66,Active!C$21:E$973,3,FALSE)</f>
        <v>7037.9999068107909</v>
      </c>
      <c r="F66" s="17" t="s">
        <v>115</v>
      </c>
      <c r="G66" s="15" t="str">
        <f t="shared" si="10"/>
        <v>49947.349</v>
      </c>
      <c r="H66" s="12">
        <f t="shared" si="11"/>
        <v>7038</v>
      </c>
      <c r="I66" s="43" t="s">
        <v>510</v>
      </c>
      <c r="J66" s="44" t="s">
        <v>511</v>
      </c>
      <c r="K66" s="43">
        <v>7038</v>
      </c>
      <c r="L66" s="43" t="s">
        <v>141</v>
      </c>
      <c r="M66" s="44" t="s">
        <v>134</v>
      </c>
      <c r="N66" s="44"/>
      <c r="O66" s="45" t="s">
        <v>333</v>
      </c>
      <c r="P66" s="45" t="s">
        <v>512</v>
      </c>
    </row>
    <row r="67" spans="1:16" ht="12.75" customHeight="1" thickBot="1" x14ac:dyDescent="0.25">
      <c r="A67" s="12" t="str">
        <f t="shared" si="6"/>
        <v> BBS 112 </v>
      </c>
      <c r="B67" s="17" t="str">
        <f t="shared" si="7"/>
        <v>I</v>
      </c>
      <c r="C67" s="12">
        <f t="shared" si="8"/>
        <v>50179.633000000002</v>
      </c>
      <c r="D67" s="15" t="str">
        <f t="shared" si="9"/>
        <v>vis</v>
      </c>
      <c r="E67" s="42">
        <f>VLOOKUP(C67,Active!C$21:E$973,3,FALSE)</f>
        <v>7100.9986324836209</v>
      </c>
      <c r="F67" s="17" t="s">
        <v>115</v>
      </c>
      <c r="G67" s="15" t="str">
        <f t="shared" si="10"/>
        <v>50179.633</v>
      </c>
      <c r="H67" s="12">
        <f t="shared" si="11"/>
        <v>7101</v>
      </c>
      <c r="I67" s="43" t="s">
        <v>513</v>
      </c>
      <c r="J67" s="44" t="s">
        <v>514</v>
      </c>
      <c r="K67" s="43">
        <v>7101</v>
      </c>
      <c r="L67" s="43" t="s">
        <v>217</v>
      </c>
      <c r="M67" s="44" t="s">
        <v>134</v>
      </c>
      <c r="N67" s="44"/>
      <c r="O67" s="45" t="s">
        <v>333</v>
      </c>
      <c r="P67" s="45" t="s">
        <v>515</v>
      </c>
    </row>
    <row r="68" spans="1:16" ht="12.75" customHeight="1" thickBot="1" x14ac:dyDescent="0.25">
      <c r="A68" s="12" t="str">
        <f t="shared" si="6"/>
        <v> BBS 113 </v>
      </c>
      <c r="B68" s="17" t="str">
        <f t="shared" si="7"/>
        <v>I</v>
      </c>
      <c r="C68" s="12">
        <f t="shared" si="8"/>
        <v>50312.368000000002</v>
      </c>
      <c r="D68" s="15" t="str">
        <f t="shared" si="9"/>
        <v>vis</v>
      </c>
      <c r="E68" s="42">
        <f>VLOOKUP(C68,Active!C$21:E$973,3,FALSE)</f>
        <v>7136.9982530006737</v>
      </c>
      <c r="F68" s="17" t="s">
        <v>115</v>
      </c>
      <c r="G68" s="15" t="str">
        <f t="shared" si="10"/>
        <v>50312.368</v>
      </c>
      <c r="H68" s="12">
        <f t="shared" si="11"/>
        <v>7137</v>
      </c>
      <c r="I68" s="43" t="s">
        <v>516</v>
      </c>
      <c r="J68" s="44" t="s">
        <v>517</v>
      </c>
      <c r="K68" s="43">
        <v>7137</v>
      </c>
      <c r="L68" s="43" t="s">
        <v>237</v>
      </c>
      <c r="M68" s="44" t="s">
        <v>134</v>
      </c>
      <c r="N68" s="44"/>
      <c r="O68" s="45" t="s">
        <v>349</v>
      </c>
      <c r="P68" s="45" t="s">
        <v>518</v>
      </c>
    </row>
    <row r="69" spans="1:16" ht="12.75" customHeight="1" thickBot="1" x14ac:dyDescent="0.25">
      <c r="A69" s="12" t="str">
        <f t="shared" si="6"/>
        <v> BBS 113 </v>
      </c>
      <c r="B69" s="17" t="str">
        <f t="shared" si="7"/>
        <v>I</v>
      </c>
      <c r="C69" s="12">
        <f t="shared" si="8"/>
        <v>50360.294999999998</v>
      </c>
      <c r="D69" s="15" t="str">
        <f t="shared" si="9"/>
        <v>vis</v>
      </c>
      <c r="E69" s="42">
        <f>VLOOKUP(C69,Active!C$21:E$973,3,FALSE)</f>
        <v>7149.9967372928395</v>
      </c>
      <c r="F69" s="17" t="s">
        <v>115</v>
      </c>
      <c r="G69" s="15" t="str">
        <f t="shared" si="10"/>
        <v>50360.295</v>
      </c>
      <c r="H69" s="12">
        <f t="shared" si="11"/>
        <v>7150</v>
      </c>
      <c r="I69" s="43" t="s">
        <v>519</v>
      </c>
      <c r="J69" s="44" t="s">
        <v>520</v>
      </c>
      <c r="K69" s="43">
        <v>7150</v>
      </c>
      <c r="L69" s="43" t="s">
        <v>198</v>
      </c>
      <c r="M69" s="44" t="s">
        <v>134</v>
      </c>
      <c r="N69" s="44"/>
      <c r="O69" s="45" t="s">
        <v>349</v>
      </c>
      <c r="P69" s="45" t="s">
        <v>518</v>
      </c>
    </row>
    <row r="70" spans="1:16" ht="12.75" customHeight="1" thickBot="1" x14ac:dyDescent="0.25">
      <c r="A70" s="12" t="str">
        <f t="shared" si="6"/>
        <v> BBS 115 </v>
      </c>
      <c r="B70" s="17" t="str">
        <f t="shared" si="7"/>
        <v>I</v>
      </c>
      <c r="C70" s="12">
        <f t="shared" si="8"/>
        <v>50570.470999999998</v>
      </c>
      <c r="D70" s="15" t="str">
        <f t="shared" si="9"/>
        <v>vis</v>
      </c>
      <c r="E70" s="42">
        <f>VLOOKUP(C70,Active!C$21:E$973,3,FALSE)</f>
        <v>7206.9994588191284</v>
      </c>
      <c r="F70" s="17" t="s">
        <v>115</v>
      </c>
      <c r="G70" s="15" t="str">
        <f t="shared" si="10"/>
        <v>50570.471</v>
      </c>
      <c r="H70" s="12">
        <f t="shared" si="11"/>
        <v>7207</v>
      </c>
      <c r="I70" s="43" t="s">
        <v>521</v>
      </c>
      <c r="J70" s="44" t="s">
        <v>522</v>
      </c>
      <c r="K70" s="43">
        <v>7207</v>
      </c>
      <c r="L70" s="43" t="s">
        <v>133</v>
      </c>
      <c r="M70" s="44" t="s">
        <v>134</v>
      </c>
      <c r="N70" s="44"/>
      <c r="O70" s="45" t="s">
        <v>333</v>
      </c>
      <c r="P70" s="45" t="s">
        <v>523</v>
      </c>
    </row>
    <row r="71" spans="1:16" ht="12.75" customHeight="1" thickBot="1" x14ac:dyDescent="0.25">
      <c r="A71" s="12" t="str">
        <f t="shared" si="6"/>
        <v> BBS 118 </v>
      </c>
      <c r="B71" s="17" t="str">
        <f t="shared" si="7"/>
        <v>I</v>
      </c>
      <c r="C71" s="12">
        <f t="shared" si="8"/>
        <v>50983.423999999999</v>
      </c>
      <c r="D71" s="15" t="str">
        <f t="shared" si="9"/>
        <v>vis</v>
      </c>
      <c r="E71" s="42">
        <f>VLOOKUP(C71,Active!C$21:E$973,3,FALSE)</f>
        <v>7318.998187800772</v>
      </c>
      <c r="F71" s="17" t="s">
        <v>115</v>
      </c>
      <c r="G71" s="15" t="str">
        <f t="shared" si="10"/>
        <v>50983.424</v>
      </c>
      <c r="H71" s="12">
        <f t="shared" si="11"/>
        <v>7319</v>
      </c>
      <c r="I71" s="43" t="s">
        <v>533</v>
      </c>
      <c r="J71" s="44" t="s">
        <v>534</v>
      </c>
      <c r="K71" s="43">
        <v>7319</v>
      </c>
      <c r="L71" s="43" t="s">
        <v>182</v>
      </c>
      <c r="M71" s="44" t="s">
        <v>134</v>
      </c>
      <c r="N71" s="44"/>
      <c r="O71" s="45" t="s">
        <v>333</v>
      </c>
      <c r="P71" s="45" t="s">
        <v>535</v>
      </c>
    </row>
    <row r="72" spans="1:16" ht="12.75" customHeight="1" thickBot="1" x14ac:dyDescent="0.25">
      <c r="A72" s="12" t="str">
        <f t="shared" si="6"/>
        <v>BAVM 133 </v>
      </c>
      <c r="B72" s="17" t="str">
        <f t="shared" si="7"/>
        <v>I</v>
      </c>
      <c r="C72" s="12">
        <f t="shared" si="8"/>
        <v>51348.450299999997</v>
      </c>
      <c r="D72" s="15" t="str">
        <f t="shared" si="9"/>
        <v>vis</v>
      </c>
      <c r="E72" s="42">
        <f>VLOOKUP(C72,Active!C$21:E$973,3,FALSE)</f>
        <v>7417.9985138545162</v>
      </c>
      <c r="F72" s="17" t="s">
        <v>115</v>
      </c>
      <c r="G72" s="15" t="str">
        <f t="shared" si="10"/>
        <v>51348.4503</v>
      </c>
      <c r="H72" s="12">
        <f t="shared" si="11"/>
        <v>7418</v>
      </c>
      <c r="I72" s="43" t="s">
        <v>536</v>
      </c>
      <c r="J72" s="44" t="s">
        <v>537</v>
      </c>
      <c r="K72" s="43">
        <v>7418</v>
      </c>
      <c r="L72" s="43" t="s">
        <v>538</v>
      </c>
      <c r="M72" s="44" t="s">
        <v>316</v>
      </c>
      <c r="N72" s="44" t="s">
        <v>539</v>
      </c>
      <c r="O72" s="45" t="s">
        <v>540</v>
      </c>
      <c r="P72" s="46" t="s">
        <v>541</v>
      </c>
    </row>
    <row r="73" spans="1:16" ht="12.75" customHeight="1" thickBot="1" x14ac:dyDescent="0.25">
      <c r="A73" s="12" t="str">
        <f t="shared" si="6"/>
        <v> BBS 130 </v>
      </c>
      <c r="B73" s="17" t="str">
        <f t="shared" si="7"/>
        <v>I</v>
      </c>
      <c r="C73" s="12">
        <f t="shared" si="8"/>
        <v>53151.451999999997</v>
      </c>
      <c r="D73" s="15" t="str">
        <f t="shared" si="9"/>
        <v>vis</v>
      </c>
      <c r="E73" s="42">
        <f>VLOOKUP(C73,Active!C$21:E$973,3,FALSE)</f>
        <v>7906.9982275065349</v>
      </c>
      <c r="F73" s="17" t="s">
        <v>115</v>
      </c>
      <c r="G73" s="15" t="str">
        <f t="shared" si="10"/>
        <v>53151.452</v>
      </c>
      <c r="H73" s="12">
        <f t="shared" si="11"/>
        <v>7907</v>
      </c>
      <c r="I73" s="43" t="s">
        <v>550</v>
      </c>
      <c r="J73" s="44" t="s">
        <v>551</v>
      </c>
      <c r="K73" s="43" t="s">
        <v>552</v>
      </c>
      <c r="L73" s="43" t="s">
        <v>182</v>
      </c>
      <c r="M73" s="44" t="s">
        <v>134</v>
      </c>
      <c r="N73" s="44"/>
      <c r="O73" s="45" t="s">
        <v>333</v>
      </c>
      <c r="P73" s="45" t="s">
        <v>553</v>
      </c>
    </row>
    <row r="74" spans="1:16" ht="12.75" customHeight="1" thickBot="1" x14ac:dyDescent="0.25">
      <c r="A74" s="12" t="str">
        <f t="shared" si="6"/>
        <v>OEJV 0003 </v>
      </c>
      <c r="B74" s="17" t="str">
        <f t="shared" si="7"/>
        <v>I</v>
      </c>
      <c r="C74" s="12">
        <f t="shared" si="8"/>
        <v>53258.368000000002</v>
      </c>
      <c r="D74" s="15" t="str">
        <f t="shared" si="9"/>
        <v>vis</v>
      </c>
      <c r="E74" s="42">
        <f>VLOOKUP(C74,Active!C$21:E$973,3,FALSE)</f>
        <v>7935.9953678779621</v>
      </c>
      <c r="F74" s="17" t="s">
        <v>115</v>
      </c>
      <c r="G74" s="15" t="str">
        <f t="shared" si="10"/>
        <v>53258.368</v>
      </c>
      <c r="H74" s="12">
        <f t="shared" si="11"/>
        <v>7936</v>
      </c>
      <c r="I74" s="43" t="s">
        <v>554</v>
      </c>
      <c r="J74" s="44" t="s">
        <v>555</v>
      </c>
      <c r="K74" s="43" t="s">
        <v>556</v>
      </c>
      <c r="L74" s="43" t="s">
        <v>557</v>
      </c>
      <c r="M74" s="44" t="s">
        <v>134</v>
      </c>
      <c r="N74" s="44"/>
      <c r="O74" s="45" t="s">
        <v>333</v>
      </c>
      <c r="P74" s="46" t="s">
        <v>558</v>
      </c>
    </row>
    <row r="75" spans="1:16" ht="12.75" customHeight="1" thickBot="1" x14ac:dyDescent="0.25">
      <c r="A75" s="12" t="str">
        <f t="shared" ref="A75:A106" si="12">P75</f>
        <v>IBVS 5898 </v>
      </c>
      <c r="B75" s="17" t="str">
        <f t="shared" ref="B75:B106" si="13">IF(H75=INT(H75),"I","II")</f>
        <v>I</v>
      </c>
      <c r="C75" s="12">
        <f t="shared" ref="C75:C106" si="14">1*G75</f>
        <v>55002.385799999996</v>
      </c>
      <c r="D75" s="15" t="str">
        <f t="shared" ref="D75:D106" si="15">VLOOKUP(F75,I$1:J$5,2,FALSE)</f>
        <v>vis</v>
      </c>
      <c r="E75" s="42">
        <f>VLOOKUP(C75,Active!C$21:E$973,3,FALSE)</f>
        <v>8408.997808643282</v>
      </c>
      <c r="F75" s="17" t="s">
        <v>115</v>
      </c>
      <c r="G75" s="15" t="str">
        <f t="shared" ref="G75:G106" si="16">MID(I75,3,LEN(I75)-3)</f>
        <v>55002.3858</v>
      </c>
      <c r="H75" s="12">
        <f t="shared" ref="H75:H106" si="17">1*K75</f>
        <v>8409</v>
      </c>
      <c r="I75" s="43" t="s">
        <v>559</v>
      </c>
      <c r="J75" s="44" t="s">
        <v>560</v>
      </c>
      <c r="K75" s="43" t="s">
        <v>561</v>
      </c>
      <c r="L75" s="43" t="s">
        <v>562</v>
      </c>
      <c r="M75" s="44" t="s">
        <v>563</v>
      </c>
      <c r="N75" s="44" t="s">
        <v>564</v>
      </c>
      <c r="O75" s="45" t="s">
        <v>565</v>
      </c>
      <c r="P75" s="46" t="s">
        <v>566</v>
      </c>
    </row>
    <row r="76" spans="1:16" ht="12.75" customHeight="1" thickBot="1" x14ac:dyDescent="0.25">
      <c r="A76" s="12" t="str">
        <f t="shared" si="12"/>
        <v> AN 166.156 </v>
      </c>
      <c r="B76" s="17" t="str">
        <f t="shared" si="13"/>
        <v>I</v>
      </c>
      <c r="C76" s="12">
        <f t="shared" si="14"/>
        <v>15524.41</v>
      </c>
      <c r="D76" s="15" t="str">
        <f t="shared" si="15"/>
        <v>vis</v>
      </c>
      <c r="E76" s="42">
        <f>VLOOKUP(C76,Active!C$21:E$973,3,FALSE)</f>
        <v>-2297.9909100924297</v>
      </c>
      <c r="F76" s="17" t="s">
        <v>115</v>
      </c>
      <c r="G76" s="15" t="str">
        <f t="shared" si="16"/>
        <v>15524.41</v>
      </c>
      <c r="H76" s="12">
        <f t="shared" si="17"/>
        <v>-2298</v>
      </c>
      <c r="I76" s="43" t="s">
        <v>121</v>
      </c>
      <c r="J76" s="44" t="s">
        <v>122</v>
      </c>
      <c r="K76" s="43">
        <v>-2298</v>
      </c>
      <c r="L76" s="43" t="s">
        <v>123</v>
      </c>
      <c r="M76" s="44" t="s">
        <v>124</v>
      </c>
      <c r="N76" s="44"/>
      <c r="O76" s="45" t="s">
        <v>125</v>
      </c>
      <c r="P76" s="45" t="s">
        <v>126</v>
      </c>
    </row>
    <row r="77" spans="1:16" ht="12.75" customHeight="1" thickBot="1" x14ac:dyDescent="0.25">
      <c r="A77" s="12" t="str">
        <f t="shared" si="12"/>
        <v> AN 166.156 </v>
      </c>
      <c r="B77" s="17" t="str">
        <f t="shared" si="13"/>
        <v>I</v>
      </c>
      <c r="C77" s="12">
        <f t="shared" si="14"/>
        <v>15619.34</v>
      </c>
      <c r="D77" s="15" t="str">
        <f t="shared" si="15"/>
        <v>vis</v>
      </c>
      <c r="E77" s="42">
        <f>VLOOKUP(C77,Active!C$21:E$973,3,FALSE)</f>
        <v>-2272.2445434545134</v>
      </c>
      <c r="F77" s="17" t="s">
        <v>115</v>
      </c>
      <c r="G77" s="15" t="str">
        <f t="shared" si="16"/>
        <v>15619.34</v>
      </c>
      <c r="H77" s="12">
        <f t="shared" si="17"/>
        <v>-2272</v>
      </c>
      <c r="I77" s="43" t="s">
        <v>127</v>
      </c>
      <c r="J77" s="44" t="s">
        <v>128</v>
      </c>
      <c r="K77" s="43">
        <v>-2272</v>
      </c>
      <c r="L77" s="43" t="s">
        <v>129</v>
      </c>
      <c r="M77" s="44" t="s">
        <v>124</v>
      </c>
      <c r="N77" s="44"/>
      <c r="O77" s="45" t="s">
        <v>130</v>
      </c>
      <c r="P77" s="45" t="s">
        <v>126</v>
      </c>
    </row>
    <row r="78" spans="1:16" ht="12.75" customHeight="1" thickBot="1" x14ac:dyDescent="0.25">
      <c r="A78" s="12" t="str">
        <f t="shared" si="12"/>
        <v> HA 69 </v>
      </c>
      <c r="B78" s="17" t="str">
        <f t="shared" si="13"/>
        <v>I</v>
      </c>
      <c r="C78" s="12">
        <f t="shared" si="14"/>
        <v>16604.701000000001</v>
      </c>
      <c r="D78" s="15" t="str">
        <f t="shared" si="15"/>
        <v>vis</v>
      </c>
      <c r="E78" s="42">
        <f>VLOOKUP(C78,Active!C$21:E$973,3,FALSE)</f>
        <v>-2005.0006208093673</v>
      </c>
      <c r="F78" s="17" t="s">
        <v>115</v>
      </c>
      <c r="G78" s="15" t="str">
        <f t="shared" si="16"/>
        <v>16604.701</v>
      </c>
      <c r="H78" s="12">
        <f t="shared" si="17"/>
        <v>-2005</v>
      </c>
      <c r="I78" s="43" t="s">
        <v>131</v>
      </c>
      <c r="J78" s="44" t="s">
        <v>132</v>
      </c>
      <c r="K78" s="43">
        <v>-2005</v>
      </c>
      <c r="L78" s="43" t="s">
        <v>133</v>
      </c>
      <c r="M78" s="44" t="s">
        <v>134</v>
      </c>
      <c r="N78" s="44"/>
      <c r="O78" s="45" t="s">
        <v>135</v>
      </c>
      <c r="P78" s="45" t="s">
        <v>136</v>
      </c>
    </row>
    <row r="79" spans="1:16" ht="12.75" customHeight="1" thickBot="1" x14ac:dyDescent="0.25">
      <c r="A79" s="12" t="str">
        <f t="shared" si="12"/>
        <v> HA 69 </v>
      </c>
      <c r="B79" s="17" t="str">
        <f t="shared" si="13"/>
        <v>I</v>
      </c>
      <c r="C79" s="12">
        <f t="shared" si="14"/>
        <v>16641.572</v>
      </c>
      <c r="D79" s="15" t="str">
        <f t="shared" si="15"/>
        <v>vis</v>
      </c>
      <c r="E79" s="42">
        <f>VLOOKUP(C79,Active!C$21:E$973,3,FALSE)</f>
        <v>-1995.0006810189261</v>
      </c>
      <c r="F79" s="17" t="s">
        <v>115</v>
      </c>
      <c r="G79" s="15" t="str">
        <f t="shared" si="16"/>
        <v>16641.572</v>
      </c>
      <c r="H79" s="12">
        <f t="shared" si="17"/>
        <v>-1995</v>
      </c>
      <c r="I79" s="43" t="s">
        <v>137</v>
      </c>
      <c r="J79" s="44" t="s">
        <v>138</v>
      </c>
      <c r="K79" s="43">
        <v>-1995</v>
      </c>
      <c r="L79" s="43" t="s">
        <v>117</v>
      </c>
      <c r="M79" s="44" t="s">
        <v>134</v>
      </c>
      <c r="N79" s="44"/>
      <c r="O79" s="45" t="s">
        <v>135</v>
      </c>
      <c r="P79" s="45" t="s">
        <v>136</v>
      </c>
    </row>
    <row r="80" spans="1:16" ht="12.75" customHeight="1" thickBot="1" x14ac:dyDescent="0.25">
      <c r="A80" s="12" t="str">
        <f t="shared" si="12"/>
        <v> CPRI 4.14 </v>
      </c>
      <c r="B80" s="17" t="str">
        <f t="shared" si="13"/>
        <v>I</v>
      </c>
      <c r="C80" s="12">
        <f t="shared" si="14"/>
        <v>17334.753000000001</v>
      </c>
      <c r="D80" s="15" t="str">
        <f t="shared" si="15"/>
        <v>vis</v>
      </c>
      <c r="E80" s="42">
        <f>VLOOKUP(C80,Active!C$21:E$973,3,FALSE)</f>
        <v>-1807.000131430415</v>
      </c>
      <c r="F80" s="17" t="s">
        <v>115</v>
      </c>
      <c r="G80" s="15" t="str">
        <f t="shared" si="16"/>
        <v>17334.753</v>
      </c>
      <c r="H80" s="12">
        <f t="shared" si="17"/>
        <v>-1807</v>
      </c>
      <c r="I80" s="43" t="s">
        <v>139</v>
      </c>
      <c r="J80" s="44" t="s">
        <v>140</v>
      </c>
      <c r="K80" s="43">
        <v>-1807</v>
      </c>
      <c r="L80" s="43" t="s">
        <v>141</v>
      </c>
      <c r="M80" s="44" t="s">
        <v>134</v>
      </c>
      <c r="N80" s="44"/>
      <c r="O80" s="45" t="s">
        <v>142</v>
      </c>
      <c r="P80" s="45" t="s">
        <v>143</v>
      </c>
    </row>
    <row r="81" spans="1:16" ht="12.75" customHeight="1" thickBot="1" x14ac:dyDescent="0.25">
      <c r="A81" s="12" t="str">
        <f t="shared" si="12"/>
        <v> GUL I.2.94 </v>
      </c>
      <c r="B81" s="17" t="str">
        <f t="shared" si="13"/>
        <v>I</v>
      </c>
      <c r="C81" s="12">
        <f t="shared" si="14"/>
        <v>17493.325000000001</v>
      </c>
      <c r="D81" s="15" t="str">
        <f t="shared" si="15"/>
        <v>vis</v>
      </c>
      <c r="E81" s="42">
        <f>VLOOKUP(C81,Active!C$21:E$973,3,FALSE)</f>
        <v>-1763.9931489116364</v>
      </c>
      <c r="F81" s="17" t="s">
        <v>115</v>
      </c>
      <c r="G81" s="15" t="str">
        <f t="shared" si="16"/>
        <v>17493.325</v>
      </c>
      <c r="H81" s="12">
        <f t="shared" si="17"/>
        <v>-1764</v>
      </c>
      <c r="I81" s="43" t="s">
        <v>144</v>
      </c>
      <c r="J81" s="44" t="s">
        <v>145</v>
      </c>
      <c r="K81" s="43">
        <v>-1764</v>
      </c>
      <c r="L81" s="43" t="s">
        <v>146</v>
      </c>
      <c r="M81" s="44" t="s">
        <v>134</v>
      </c>
      <c r="N81" s="44"/>
      <c r="O81" s="45" t="s">
        <v>147</v>
      </c>
      <c r="P81" s="45" t="s">
        <v>148</v>
      </c>
    </row>
    <row r="82" spans="1:16" ht="12.75" customHeight="1" thickBot="1" x14ac:dyDescent="0.25">
      <c r="A82" s="12" t="str">
        <f t="shared" si="12"/>
        <v> GUL I.2.94 </v>
      </c>
      <c r="B82" s="17" t="str">
        <f t="shared" si="13"/>
        <v>I</v>
      </c>
      <c r="C82" s="12">
        <f t="shared" si="14"/>
        <v>17847.254000000001</v>
      </c>
      <c r="D82" s="15" t="str">
        <f t="shared" si="15"/>
        <v>vis</v>
      </c>
      <c r="E82" s="42">
        <f>VLOOKUP(C82,Active!C$21:E$973,3,FALSE)</f>
        <v>-1668.0025685072223</v>
      </c>
      <c r="F82" s="17" t="s">
        <v>115</v>
      </c>
      <c r="G82" s="15" t="str">
        <f t="shared" si="16"/>
        <v>17847.254</v>
      </c>
      <c r="H82" s="12">
        <f t="shared" si="17"/>
        <v>-1668</v>
      </c>
      <c r="I82" s="43" t="s">
        <v>149</v>
      </c>
      <c r="J82" s="44" t="s">
        <v>150</v>
      </c>
      <c r="K82" s="43">
        <v>-1668</v>
      </c>
      <c r="L82" s="43" t="s">
        <v>151</v>
      </c>
      <c r="M82" s="44" t="s">
        <v>134</v>
      </c>
      <c r="N82" s="44"/>
      <c r="O82" s="45" t="s">
        <v>147</v>
      </c>
      <c r="P82" s="45" t="s">
        <v>148</v>
      </c>
    </row>
    <row r="83" spans="1:16" ht="12.75" customHeight="1" thickBot="1" x14ac:dyDescent="0.25">
      <c r="A83" s="12" t="str">
        <f t="shared" si="12"/>
        <v> CPRI 4.14 </v>
      </c>
      <c r="B83" s="17" t="str">
        <f t="shared" si="13"/>
        <v>I</v>
      </c>
      <c r="C83" s="12">
        <f t="shared" si="14"/>
        <v>18112.739000000001</v>
      </c>
      <c r="D83" s="15" t="str">
        <f t="shared" si="15"/>
        <v>vis</v>
      </c>
      <c r="E83" s="42">
        <f>VLOOKUP(C83,Active!C$21:E$973,3,FALSE)</f>
        <v>-1595.9992592597011</v>
      </c>
      <c r="F83" s="17" t="s">
        <v>115</v>
      </c>
      <c r="G83" s="15" t="str">
        <f t="shared" si="16"/>
        <v>18112.739</v>
      </c>
      <c r="H83" s="12">
        <f t="shared" si="17"/>
        <v>-1596</v>
      </c>
      <c r="I83" s="43" t="s">
        <v>152</v>
      </c>
      <c r="J83" s="44" t="s">
        <v>153</v>
      </c>
      <c r="K83" s="43">
        <v>-1596</v>
      </c>
      <c r="L83" s="43" t="s">
        <v>154</v>
      </c>
      <c r="M83" s="44" t="s">
        <v>134</v>
      </c>
      <c r="N83" s="44"/>
      <c r="O83" s="45" t="s">
        <v>142</v>
      </c>
      <c r="P83" s="45" t="s">
        <v>143</v>
      </c>
    </row>
    <row r="84" spans="1:16" ht="12.75" customHeight="1" thickBot="1" x14ac:dyDescent="0.25">
      <c r="A84" s="12" t="str">
        <f t="shared" si="12"/>
        <v> HA 69 </v>
      </c>
      <c r="B84" s="17" t="str">
        <f t="shared" si="13"/>
        <v>I</v>
      </c>
      <c r="C84" s="12">
        <f t="shared" si="14"/>
        <v>18138.547999999999</v>
      </c>
      <c r="D84" s="15" t="str">
        <f t="shared" si="15"/>
        <v>vis</v>
      </c>
      <c r="E84" s="42">
        <f>VLOOKUP(C84,Active!C$21:E$973,3,FALSE)</f>
        <v>-1588.9994912563523</v>
      </c>
      <c r="F84" s="17" t="s">
        <v>115</v>
      </c>
      <c r="G84" s="15" t="str">
        <f t="shared" si="16"/>
        <v>18138.548</v>
      </c>
      <c r="H84" s="12">
        <f t="shared" si="17"/>
        <v>-1589</v>
      </c>
      <c r="I84" s="43" t="s">
        <v>155</v>
      </c>
      <c r="J84" s="44" t="s">
        <v>156</v>
      </c>
      <c r="K84" s="43">
        <v>-1589</v>
      </c>
      <c r="L84" s="43" t="s">
        <v>157</v>
      </c>
      <c r="M84" s="44" t="s">
        <v>134</v>
      </c>
      <c r="N84" s="44"/>
      <c r="O84" s="45" t="s">
        <v>135</v>
      </c>
      <c r="P84" s="45" t="s">
        <v>136</v>
      </c>
    </row>
    <row r="85" spans="1:16" ht="12.75" customHeight="1" thickBot="1" x14ac:dyDescent="0.25">
      <c r="A85" s="12" t="str">
        <f t="shared" si="12"/>
        <v> CPRI 4.14 </v>
      </c>
      <c r="B85" s="17" t="str">
        <f t="shared" si="13"/>
        <v>I</v>
      </c>
      <c r="C85" s="12">
        <f t="shared" si="14"/>
        <v>18477.762999999999</v>
      </c>
      <c r="D85" s="15" t="str">
        <f t="shared" si="15"/>
        <v>vis</v>
      </c>
      <c r="E85" s="42">
        <f>VLOOKUP(C85,Active!C$21:E$973,3,FALSE)</f>
        <v>-1496.9995569986811</v>
      </c>
      <c r="F85" s="17" t="s">
        <v>115</v>
      </c>
      <c r="G85" s="15" t="str">
        <f t="shared" si="16"/>
        <v>18477.763</v>
      </c>
      <c r="H85" s="12">
        <f t="shared" si="17"/>
        <v>-1497</v>
      </c>
      <c r="I85" s="43" t="s">
        <v>158</v>
      </c>
      <c r="J85" s="44" t="s">
        <v>159</v>
      </c>
      <c r="K85" s="43">
        <v>-1497</v>
      </c>
      <c r="L85" s="43" t="s">
        <v>157</v>
      </c>
      <c r="M85" s="44" t="s">
        <v>134</v>
      </c>
      <c r="N85" s="44"/>
      <c r="O85" s="45" t="s">
        <v>142</v>
      </c>
      <c r="P85" s="45" t="s">
        <v>143</v>
      </c>
    </row>
    <row r="86" spans="1:16" ht="12.75" customHeight="1" thickBot="1" x14ac:dyDescent="0.25">
      <c r="A86" s="12" t="str">
        <f t="shared" si="12"/>
        <v> CPRI 4.14 </v>
      </c>
      <c r="B86" s="17" t="str">
        <f t="shared" si="13"/>
        <v>I</v>
      </c>
      <c r="C86" s="12">
        <f t="shared" si="14"/>
        <v>18831.726999999999</v>
      </c>
      <c r="D86" s="15" t="str">
        <f t="shared" si="15"/>
        <v>vis</v>
      </c>
      <c r="E86" s="42">
        <f>VLOOKUP(C86,Active!C$21:E$973,3,FALSE)</f>
        <v>-1400.9994840962966</v>
      </c>
      <c r="F86" s="17" t="s">
        <v>115</v>
      </c>
      <c r="G86" s="15" t="str">
        <f t="shared" si="16"/>
        <v>18831.727</v>
      </c>
      <c r="H86" s="12">
        <f t="shared" si="17"/>
        <v>-1401</v>
      </c>
      <c r="I86" s="43" t="s">
        <v>160</v>
      </c>
      <c r="J86" s="44" t="s">
        <v>161</v>
      </c>
      <c r="K86" s="43">
        <v>-1401</v>
      </c>
      <c r="L86" s="43" t="s">
        <v>157</v>
      </c>
      <c r="M86" s="44" t="s">
        <v>134</v>
      </c>
      <c r="N86" s="44"/>
      <c r="O86" s="45" t="s">
        <v>142</v>
      </c>
      <c r="P86" s="45" t="s">
        <v>143</v>
      </c>
    </row>
    <row r="87" spans="1:16" ht="12.75" customHeight="1" thickBot="1" x14ac:dyDescent="0.25">
      <c r="A87" s="12" t="str">
        <f t="shared" si="12"/>
        <v> CPRI 4.14 </v>
      </c>
      <c r="B87" s="17" t="str">
        <f t="shared" si="13"/>
        <v>I</v>
      </c>
      <c r="C87" s="12">
        <f t="shared" si="14"/>
        <v>19233.621999999999</v>
      </c>
      <c r="D87" s="15" t="str">
        <f t="shared" si="15"/>
        <v>vis</v>
      </c>
      <c r="E87" s="42">
        <f>VLOOKUP(C87,Active!C$21:E$973,3,FALSE)</f>
        <v>-1291.9998420448342</v>
      </c>
      <c r="F87" s="17" t="s">
        <v>115</v>
      </c>
      <c r="G87" s="15" t="str">
        <f t="shared" si="16"/>
        <v>19233.622</v>
      </c>
      <c r="H87" s="12">
        <f t="shared" si="17"/>
        <v>-1292</v>
      </c>
      <c r="I87" s="43" t="s">
        <v>162</v>
      </c>
      <c r="J87" s="44" t="s">
        <v>163</v>
      </c>
      <c r="K87" s="43">
        <v>-1292</v>
      </c>
      <c r="L87" s="43" t="s">
        <v>164</v>
      </c>
      <c r="M87" s="44" t="s">
        <v>134</v>
      </c>
      <c r="N87" s="44"/>
      <c r="O87" s="45" t="s">
        <v>142</v>
      </c>
      <c r="P87" s="45" t="s">
        <v>143</v>
      </c>
    </row>
    <row r="88" spans="1:16" ht="12.75" customHeight="1" thickBot="1" x14ac:dyDescent="0.25">
      <c r="A88" s="12" t="str">
        <f t="shared" si="12"/>
        <v> CPRI 4.14 </v>
      </c>
      <c r="B88" s="17" t="str">
        <f t="shared" si="13"/>
        <v>I</v>
      </c>
      <c r="C88" s="12">
        <f t="shared" si="14"/>
        <v>19856.749</v>
      </c>
      <c r="D88" s="15" t="str">
        <f t="shared" si="15"/>
        <v>vis</v>
      </c>
      <c r="E88" s="42">
        <f>VLOOKUP(C88,Active!C$21:E$973,3,FALSE)</f>
        <v>-1122.9989339653569</v>
      </c>
      <c r="F88" s="17" t="s">
        <v>115</v>
      </c>
      <c r="G88" s="15" t="str">
        <f t="shared" si="16"/>
        <v>19856.749</v>
      </c>
      <c r="H88" s="12">
        <f t="shared" si="17"/>
        <v>-1123</v>
      </c>
      <c r="I88" s="43" t="s">
        <v>165</v>
      </c>
      <c r="J88" s="44" t="s">
        <v>166</v>
      </c>
      <c r="K88" s="43">
        <v>-1123</v>
      </c>
      <c r="L88" s="43" t="s">
        <v>167</v>
      </c>
      <c r="M88" s="44" t="s">
        <v>134</v>
      </c>
      <c r="N88" s="44"/>
      <c r="O88" s="45" t="s">
        <v>142</v>
      </c>
      <c r="P88" s="45" t="s">
        <v>143</v>
      </c>
    </row>
    <row r="89" spans="1:16" ht="12.75" customHeight="1" thickBot="1" x14ac:dyDescent="0.25">
      <c r="A89" s="12" t="str">
        <f t="shared" si="12"/>
        <v> CPRI 4.14 </v>
      </c>
      <c r="B89" s="17" t="str">
        <f t="shared" si="13"/>
        <v>I</v>
      </c>
      <c r="C89" s="12">
        <f t="shared" si="14"/>
        <v>20269.705000000002</v>
      </c>
      <c r="D89" s="15" t="str">
        <f t="shared" si="15"/>
        <v>vis</v>
      </c>
      <c r="E89" s="42">
        <f>VLOOKUP(C89,Active!C$21:E$973,3,FALSE)</f>
        <v>-1010.99939134103</v>
      </c>
      <c r="F89" s="17" t="s">
        <v>115</v>
      </c>
      <c r="G89" s="15" t="str">
        <f t="shared" si="16"/>
        <v>20269.705</v>
      </c>
      <c r="H89" s="12">
        <f t="shared" si="17"/>
        <v>-1011</v>
      </c>
      <c r="I89" s="43" t="s">
        <v>168</v>
      </c>
      <c r="J89" s="44" t="s">
        <v>169</v>
      </c>
      <c r="K89" s="43">
        <v>-1011</v>
      </c>
      <c r="L89" s="43" t="s">
        <v>157</v>
      </c>
      <c r="M89" s="44" t="s">
        <v>134</v>
      </c>
      <c r="N89" s="44"/>
      <c r="O89" s="45" t="s">
        <v>142</v>
      </c>
      <c r="P89" s="45" t="s">
        <v>143</v>
      </c>
    </row>
    <row r="90" spans="1:16" ht="12.75" customHeight="1" thickBot="1" x14ac:dyDescent="0.25">
      <c r="A90" s="12" t="str">
        <f t="shared" si="12"/>
        <v> AN 244.147 </v>
      </c>
      <c r="B90" s="17" t="str">
        <f t="shared" si="13"/>
        <v>I</v>
      </c>
      <c r="C90" s="12">
        <f t="shared" si="14"/>
        <v>21357.413</v>
      </c>
      <c r="D90" s="15" t="str">
        <f t="shared" si="15"/>
        <v>vis</v>
      </c>
      <c r="E90" s="42">
        <f>VLOOKUP(C90,Active!C$21:E$973,3,FALSE)</f>
        <v>-715.9975061309334</v>
      </c>
      <c r="F90" s="17" t="s">
        <v>115</v>
      </c>
      <c r="G90" s="15" t="str">
        <f t="shared" si="16"/>
        <v>21357.413</v>
      </c>
      <c r="H90" s="12">
        <f t="shared" si="17"/>
        <v>-716</v>
      </c>
      <c r="I90" s="43" t="s">
        <v>170</v>
      </c>
      <c r="J90" s="44" t="s">
        <v>171</v>
      </c>
      <c r="K90" s="43">
        <v>-716</v>
      </c>
      <c r="L90" s="43" t="s">
        <v>172</v>
      </c>
      <c r="M90" s="44" t="s">
        <v>134</v>
      </c>
      <c r="N90" s="44"/>
      <c r="O90" s="45" t="s">
        <v>173</v>
      </c>
      <c r="P90" s="45" t="s">
        <v>174</v>
      </c>
    </row>
    <row r="91" spans="1:16" ht="12.75" customHeight="1" thickBot="1" x14ac:dyDescent="0.25">
      <c r="A91" s="12" t="str">
        <f t="shared" si="12"/>
        <v> AN 244.147 </v>
      </c>
      <c r="B91" s="17" t="str">
        <f t="shared" si="13"/>
        <v>I</v>
      </c>
      <c r="C91" s="12">
        <f t="shared" si="14"/>
        <v>21390.588</v>
      </c>
      <c r="D91" s="15" t="str">
        <f t="shared" si="15"/>
        <v>vis</v>
      </c>
      <c r="E91" s="42">
        <f>VLOOKUP(C91,Active!C$21:E$973,3,FALSE)</f>
        <v>-706.99997412616312</v>
      </c>
      <c r="F91" s="17" t="s">
        <v>115</v>
      </c>
      <c r="G91" s="15" t="str">
        <f t="shared" si="16"/>
        <v>21390.588</v>
      </c>
      <c r="H91" s="12">
        <f t="shared" si="17"/>
        <v>-707</v>
      </c>
      <c r="I91" s="43" t="s">
        <v>175</v>
      </c>
      <c r="J91" s="44" t="s">
        <v>176</v>
      </c>
      <c r="K91" s="43">
        <v>-707</v>
      </c>
      <c r="L91" s="43" t="s">
        <v>177</v>
      </c>
      <c r="M91" s="44" t="s">
        <v>134</v>
      </c>
      <c r="N91" s="44"/>
      <c r="O91" s="45" t="s">
        <v>173</v>
      </c>
      <c r="P91" s="45" t="s">
        <v>174</v>
      </c>
    </row>
    <row r="92" spans="1:16" ht="12.75" customHeight="1" thickBot="1" x14ac:dyDescent="0.25">
      <c r="A92" s="12" t="str">
        <f t="shared" si="12"/>
        <v> AN 244.147 </v>
      </c>
      <c r="B92" s="17" t="str">
        <f t="shared" si="13"/>
        <v>I</v>
      </c>
      <c r="C92" s="12">
        <f t="shared" si="14"/>
        <v>21733.492999999999</v>
      </c>
      <c r="D92" s="15" t="str">
        <f t="shared" si="15"/>
        <v>vis</v>
      </c>
      <c r="E92" s="42">
        <f>VLOOKUP(C92,Active!C$21:E$973,3,FALSE)</f>
        <v>-613.99925936818761</v>
      </c>
      <c r="F92" s="17" t="s">
        <v>115</v>
      </c>
      <c r="G92" s="15" t="str">
        <f t="shared" si="16"/>
        <v>21733.493</v>
      </c>
      <c r="H92" s="12">
        <f t="shared" si="17"/>
        <v>-614</v>
      </c>
      <c r="I92" s="43" t="s">
        <v>178</v>
      </c>
      <c r="J92" s="44" t="s">
        <v>179</v>
      </c>
      <c r="K92" s="43">
        <v>-614</v>
      </c>
      <c r="L92" s="43" t="s">
        <v>154</v>
      </c>
      <c r="M92" s="44" t="s">
        <v>134</v>
      </c>
      <c r="N92" s="44"/>
      <c r="O92" s="45" t="s">
        <v>173</v>
      </c>
      <c r="P92" s="45" t="s">
        <v>174</v>
      </c>
    </row>
    <row r="93" spans="1:16" ht="12.75" customHeight="1" thickBot="1" x14ac:dyDescent="0.25">
      <c r="A93" s="12" t="str">
        <f t="shared" si="12"/>
        <v> AN 244.147 </v>
      </c>
      <c r="B93" s="17" t="str">
        <f t="shared" si="13"/>
        <v>I</v>
      </c>
      <c r="C93" s="12">
        <f t="shared" si="14"/>
        <v>22087.447</v>
      </c>
      <c r="D93" s="15" t="str">
        <f t="shared" si="15"/>
        <v>vis</v>
      </c>
      <c r="E93" s="42">
        <f>VLOOKUP(C93,Active!C$21:E$973,3,FALSE)</f>
        <v>-518.00189860808007</v>
      </c>
      <c r="F93" s="17" t="s">
        <v>115</v>
      </c>
      <c r="G93" s="15" t="str">
        <f t="shared" si="16"/>
        <v>22087.447</v>
      </c>
      <c r="H93" s="12">
        <f t="shared" si="17"/>
        <v>-518</v>
      </c>
      <c r="I93" s="43" t="s">
        <v>180</v>
      </c>
      <c r="J93" s="44" t="s">
        <v>181</v>
      </c>
      <c r="K93" s="43">
        <v>-518</v>
      </c>
      <c r="L93" s="43" t="s">
        <v>182</v>
      </c>
      <c r="M93" s="44" t="s">
        <v>134</v>
      </c>
      <c r="N93" s="44"/>
      <c r="O93" s="45" t="s">
        <v>173</v>
      </c>
      <c r="P93" s="45" t="s">
        <v>174</v>
      </c>
    </row>
    <row r="94" spans="1:16" ht="12.75" customHeight="1" thickBot="1" x14ac:dyDescent="0.25">
      <c r="A94" s="12" t="str">
        <f t="shared" si="12"/>
        <v> AN 244.147 </v>
      </c>
      <c r="B94" s="17" t="str">
        <f t="shared" si="13"/>
        <v>I</v>
      </c>
      <c r="C94" s="12">
        <f t="shared" si="14"/>
        <v>22098.512999999999</v>
      </c>
      <c r="D94" s="15" t="str">
        <f t="shared" si="15"/>
        <v>vis</v>
      </c>
      <c r="E94" s="42">
        <f>VLOOKUP(C94,Active!C$21:E$973,3,FALSE)</f>
        <v>-515.00064196407766</v>
      </c>
      <c r="F94" s="17" t="s">
        <v>115</v>
      </c>
      <c r="G94" s="15" t="str">
        <f t="shared" si="16"/>
        <v>22098.513</v>
      </c>
      <c r="H94" s="12">
        <f t="shared" si="17"/>
        <v>-515</v>
      </c>
      <c r="I94" s="43" t="s">
        <v>183</v>
      </c>
      <c r="J94" s="44" t="s">
        <v>184</v>
      </c>
      <c r="K94" s="43">
        <v>-515</v>
      </c>
      <c r="L94" s="43" t="s">
        <v>133</v>
      </c>
      <c r="M94" s="44" t="s">
        <v>134</v>
      </c>
      <c r="N94" s="44"/>
      <c r="O94" s="45" t="s">
        <v>173</v>
      </c>
      <c r="P94" s="45" t="s">
        <v>174</v>
      </c>
    </row>
    <row r="95" spans="1:16" ht="12.75" customHeight="1" thickBot="1" x14ac:dyDescent="0.25">
      <c r="A95" s="12" t="str">
        <f t="shared" si="12"/>
        <v> AN 244.147 </v>
      </c>
      <c r="B95" s="17" t="str">
        <f t="shared" si="13"/>
        <v>I</v>
      </c>
      <c r="C95" s="12">
        <f t="shared" si="14"/>
        <v>22109.573</v>
      </c>
      <c r="D95" s="15" t="str">
        <f t="shared" si="15"/>
        <v>vis</v>
      </c>
      <c r="E95" s="42">
        <f>VLOOKUP(C95,Active!C$21:E$973,3,FALSE)</f>
        <v>-512.00101260544091</v>
      </c>
      <c r="F95" s="17" t="s">
        <v>115</v>
      </c>
      <c r="G95" s="15" t="str">
        <f t="shared" si="16"/>
        <v>22109.573</v>
      </c>
      <c r="H95" s="12">
        <f t="shared" si="17"/>
        <v>-512</v>
      </c>
      <c r="I95" s="43" t="s">
        <v>185</v>
      </c>
      <c r="J95" s="44" t="s">
        <v>186</v>
      </c>
      <c r="K95" s="43">
        <v>-512</v>
      </c>
      <c r="L95" s="43" t="s">
        <v>187</v>
      </c>
      <c r="M95" s="44" t="s">
        <v>134</v>
      </c>
      <c r="N95" s="44"/>
      <c r="O95" s="45" t="s">
        <v>173</v>
      </c>
      <c r="P95" s="45" t="s">
        <v>174</v>
      </c>
    </row>
    <row r="96" spans="1:16" ht="12.75" customHeight="1" thickBot="1" x14ac:dyDescent="0.25">
      <c r="A96" s="12" t="str">
        <f t="shared" si="12"/>
        <v> AN 244.148 </v>
      </c>
      <c r="B96" s="17" t="str">
        <f t="shared" si="13"/>
        <v>I</v>
      </c>
      <c r="C96" s="12">
        <f t="shared" si="14"/>
        <v>22279.186000000002</v>
      </c>
      <c r="D96" s="15" t="str">
        <f t="shared" si="15"/>
        <v>vis</v>
      </c>
      <c r="E96" s="42">
        <f>VLOOKUP(C96,Active!C$21:E$973,3,FALSE)</f>
        <v>-465.99955379835251</v>
      </c>
      <c r="F96" s="17" t="s">
        <v>115</v>
      </c>
      <c r="G96" s="15" t="str">
        <f t="shared" si="16"/>
        <v>22279.186</v>
      </c>
      <c r="H96" s="12">
        <f t="shared" si="17"/>
        <v>-466</v>
      </c>
      <c r="I96" s="43" t="s">
        <v>188</v>
      </c>
      <c r="J96" s="44" t="s">
        <v>189</v>
      </c>
      <c r="K96" s="43">
        <v>-466</v>
      </c>
      <c r="L96" s="43" t="s">
        <v>157</v>
      </c>
      <c r="M96" s="44" t="s">
        <v>134</v>
      </c>
      <c r="N96" s="44"/>
      <c r="O96" s="45" t="s">
        <v>173</v>
      </c>
      <c r="P96" s="45" t="s">
        <v>190</v>
      </c>
    </row>
    <row r="97" spans="1:16" ht="12.75" customHeight="1" thickBot="1" x14ac:dyDescent="0.25">
      <c r="A97" s="12" t="str">
        <f t="shared" si="12"/>
        <v> AN 244.148 </v>
      </c>
      <c r="B97" s="17" t="str">
        <f t="shared" si="13"/>
        <v>I</v>
      </c>
      <c r="C97" s="12">
        <f t="shared" si="14"/>
        <v>22522.526999999998</v>
      </c>
      <c r="D97" s="15" t="str">
        <f t="shared" si="15"/>
        <v>vis</v>
      </c>
      <c r="E97" s="42">
        <f>VLOOKUP(C97,Active!C$21:E$973,3,FALSE)</f>
        <v>-400.00201240957057</v>
      </c>
      <c r="F97" s="17" t="s">
        <v>115</v>
      </c>
      <c r="G97" s="15" t="str">
        <f t="shared" si="16"/>
        <v>22522.527</v>
      </c>
      <c r="H97" s="12">
        <f t="shared" si="17"/>
        <v>-400</v>
      </c>
      <c r="I97" s="43" t="s">
        <v>191</v>
      </c>
      <c r="J97" s="44" t="s">
        <v>192</v>
      </c>
      <c r="K97" s="43">
        <v>-400</v>
      </c>
      <c r="L97" s="43" t="s">
        <v>182</v>
      </c>
      <c r="M97" s="44" t="s">
        <v>134</v>
      </c>
      <c r="N97" s="44"/>
      <c r="O97" s="45" t="s">
        <v>173</v>
      </c>
      <c r="P97" s="45" t="s">
        <v>190</v>
      </c>
    </row>
    <row r="98" spans="1:16" ht="12.75" customHeight="1" thickBot="1" x14ac:dyDescent="0.25">
      <c r="A98" s="12" t="str">
        <f t="shared" si="12"/>
        <v> AN 244.148 </v>
      </c>
      <c r="B98" s="17" t="str">
        <f t="shared" si="13"/>
        <v>I</v>
      </c>
      <c r="C98" s="12">
        <f t="shared" si="14"/>
        <v>22533.602999999999</v>
      </c>
      <c r="D98" s="15" t="str">
        <f t="shared" si="15"/>
        <v>vis</v>
      </c>
      <c r="E98" s="42">
        <f>VLOOKUP(C98,Active!C$21:E$973,3,FALSE)</f>
        <v>-396.9980436232903</v>
      </c>
      <c r="F98" s="17" t="s">
        <v>115</v>
      </c>
      <c r="G98" s="15" t="str">
        <f t="shared" si="16"/>
        <v>22533.603</v>
      </c>
      <c r="H98" s="12">
        <f t="shared" si="17"/>
        <v>-397</v>
      </c>
      <c r="I98" s="43" t="s">
        <v>193</v>
      </c>
      <c r="J98" s="44" t="s">
        <v>194</v>
      </c>
      <c r="K98" s="43">
        <v>-397</v>
      </c>
      <c r="L98" s="43" t="s">
        <v>195</v>
      </c>
      <c r="M98" s="44" t="s">
        <v>134</v>
      </c>
      <c r="N98" s="44"/>
      <c r="O98" s="45" t="s">
        <v>173</v>
      </c>
      <c r="P98" s="45" t="s">
        <v>190</v>
      </c>
    </row>
    <row r="99" spans="1:16" ht="12.75" customHeight="1" thickBot="1" x14ac:dyDescent="0.25">
      <c r="A99" s="12" t="str">
        <f t="shared" si="12"/>
        <v> AN 244.148 </v>
      </c>
      <c r="B99" s="17" t="str">
        <f t="shared" si="13"/>
        <v>I</v>
      </c>
      <c r="C99" s="12">
        <f t="shared" si="14"/>
        <v>22961.29</v>
      </c>
      <c r="D99" s="15" t="str">
        <f t="shared" si="15"/>
        <v>vis</v>
      </c>
      <c r="E99" s="42">
        <f>VLOOKUP(C99,Active!C$21:E$973,3,FALSE)</f>
        <v>-281.00324421034929</v>
      </c>
      <c r="F99" s="17" t="s">
        <v>115</v>
      </c>
      <c r="G99" s="15" t="str">
        <f t="shared" si="16"/>
        <v>22961.290</v>
      </c>
      <c r="H99" s="12">
        <f t="shared" si="17"/>
        <v>-281</v>
      </c>
      <c r="I99" s="43" t="s">
        <v>196</v>
      </c>
      <c r="J99" s="44" t="s">
        <v>197</v>
      </c>
      <c r="K99" s="43">
        <v>-281</v>
      </c>
      <c r="L99" s="43" t="s">
        <v>198</v>
      </c>
      <c r="M99" s="44" t="s">
        <v>134</v>
      </c>
      <c r="N99" s="44"/>
      <c r="O99" s="45" t="s">
        <v>173</v>
      </c>
      <c r="P99" s="45" t="s">
        <v>190</v>
      </c>
    </row>
    <row r="100" spans="1:16" ht="12.75" customHeight="1" thickBot="1" x14ac:dyDescent="0.25">
      <c r="A100" s="12" t="str">
        <f t="shared" si="12"/>
        <v> AN 244.148 </v>
      </c>
      <c r="B100" s="17" t="str">
        <f t="shared" si="13"/>
        <v>I</v>
      </c>
      <c r="C100" s="12">
        <f t="shared" si="14"/>
        <v>23499.623</v>
      </c>
      <c r="D100" s="15" t="str">
        <f t="shared" si="15"/>
        <v>vis</v>
      </c>
      <c r="E100" s="42">
        <f>VLOOKUP(C100,Active!C$21:E$973,3,FALSE)</f>
        <v>-134.99967535656987</v>
      </c>
      <c r="F100" s="17" t="s">
        <v>115</v>
      </c>
      <c r="G100" s="15" t="str">
        <f t="shared" si="16"/>
        <v>23499.623</v>
      </c>
      <c r="H100" s="12">
        <f t="shared" si="17"/>
        <v>-135</v>
      </c>
      <c r="I100" s="43" t="s">
        <v>199</v>
      </c>
      <c r="J100" s="44" t="s">
        <v>200</v>
      </c>
      <c r="K100" s="43">
        <v>-135</v>
      </c>
      <c r="L100" s="43" t="s">
        <v>164</v>
      </c>
      <c r="M100" s="44" t="s">
        <v>134</v>
      </c>
      <c r="N100" s="44"/>
      <c r="O100" s="45" t="s">
        <v>173</v>
      </c>
      <c r="P100" s="45" t="s">
        <v>190</v>
      </c>
    </row>
    <row r="101" spans="1:16" ht="12.75" customHeight="1" thickBot="1" x14ac:dyDescent="0.25">
      <c r="A101" s="12" t="str">
        <f t="shared" si="12"/>
        <v> AN 244.148 </v>
      </c>
      <c r="B101" s="17" t="str">
        <f t="shared" si="13"/>
        <v>I</v>
      </c>
      <c r="C101" s="12">
        <f t="shared" si="14"/>
        <v>23514.370999999999</v>
      </c>
      <c r="D101" s="15" t="str">
        <f t="shared" si="15"/>
        <v>vis</v>
      </c>
      <c r="E101" s="42">
        <f>VLOOKUP(C101,Active!C$21:E$973,3,FALSE)</f>
        <v>-130.99980792608451</v>
      </c>
      <c r="F101" s="17" t="s">
        <v>115</v>
      </c>
      <c r="G101" s="15" t="str">
        <f t="shared" si="16"/>
        <v>23514.371</v>
      </c>
      <c r="H101" s="12">
        <f t="shared" si="17"/>
        <v>-131</v>
      </c>
      <c r="I101" s="43" t="s">
        <v>201</v>
      </c>
      <c r="J101" s="44" t="s">
        <v>202</v>
      </c>
      <c r="K101" s="43">
        <v>-131</v>
      </c>
      <c r="L101" s="43" t="s">
        <v>164</v>
      </c>
      <c r="M101" s="44" t="s">
        <v>134</v>
      </c>
      <c r="N101" s="44"/>
      <c r="O101" s="45" t="s">
        <v>173</v>
      </c>
      <c r="P101" s="45" t="s">
        <v>190</v>
      </c>
    </row>
    <row r="102" spans="1:16" ht="12.75" customHeight="1" thickBot="1" x14ac:dyDescent="0.25">
      <c r="A102" s="12" t="str">
        <f t="shared" si="12"/>
        <v> AN 244.148 </v>
      </c>
      <c r="B102" s="17" t="str">
        <f t="shared" si="13"/>
        <v>I</v>
      </c>
      <c r="C102" s="12">
        <f t="shared" si="14"/>
        <v>23525.438999999998</v>
      </c>
      <c r="D102" s="15" t="str">
        <f t="shared" si="15"/>
        <v>vis</v>
      </c>
      <c r="E102" s="42">
        <f>VLOOKUP(C102,Active!C$21:E$973,3,FALSE)</f>
        <v>-127.9980088536265</v>
      </c>
      <c r="F102" s="17" t="s">
        <v>115</v>
      </c>
      <c r="G102" s="15" t="str">
        <f t="shared" si="16"/>
        <v>23525.439</v>
      </c>
      <c r="H102" s="12">
        <f t="shared" si="17"/>
        <v>-128</v>
      </c>
      <c r="I102" s="43" t="s">
        <v>203</v>
      </c>
      <c r="J102" s="44" t="s">
        <v>204</v>
      </c>
      <c r="K102" s="43">
        <v>-128</v>
      </c>
      <c r="L102" s="43" t="s">
        <v>195</v>
      </c>
      <c r="M102" s="44" t="s">
        <v>134</v>
      </c>
      <c r="N102" s="44"/>
      <c r="O102" s="45" t="s">
        <v>173</v>
      </c>
      <c r="P102" s="45" t="s">
        <v>190</v>
      </c>
    </row>
    <row r="103" spans="1:16" ht="12.75" customHeight="1" thickBot="1" x14ac:dyDescent="0.25">
      <c r="A103" s="12" t="str">
        <f t="shared" si="12"/>
        <v> AA 27.154 </v>
      </c>
      <c r="B103" s="17" t="str">
        <f t="shared" si="13"/>
        <v>I</v>
      </c>
      <c r="C103" s="12">
        <f t="shared" si="14"/>
        <v>23610.25</v>
      </c>
      <c r="D103" s="15" t="str">
        <f t="shared" si="15"/>
        <v>vis</v>
      </c>
      <c r="E103" s="42">
        <f>VLOOKUP(C103,Active!C$21:E$973,3,FALSE)</f>
        <v>-104.99605898605729</v>
      </c>
      <c r="F103" s="17" t="s">
        <v>115</v>
      </c>
      <c r="G103" s="15" t="str">
        <f t="shared" si="16"/>
        <v>23610.250</v>
      </c>
      <c r="H103" s="12">
        <f t="shared" si="17"/>
        <v>-105</v>
      </c>
      <c r="I103" s="43" t="s">
        <v>205</v>
      </c>
      <c r="J103" s="44" t="s">
        <v>206</v>
      </c>
      <c r="K103" s="43">
        <v>-105</v>
      </c>
      <c r="L103" s="43" t="s">
        <v>207</v>
      </c>
      <c r="M103" s="44" t="s">
        <v>134</v>
      </c>
      <c r="N103" s="44"/>
      <c r="O103" s="45" t="s">
        <v>208</v>
      </c>
      <c r="P103" s="45" t="s">
        <v>209</v>
      </c>
    </row>
    <row r="104" spans="1:16" ht="12.75" customHeight="1" thickBot="1" x14ac:dyDescent="0.25">
      <c r="A104" s="12" t="str">
        <f t="shared" si="12"/>
        <v> AN 244.148 </v>
      </c>
      <c r="B104" s="17" t="str">
        <f t="shared" si="13"/>
        <v>I</v>
      </c>
      <c r="C104" s="12">
        <f t="shared" si="14"/>
        <v>23665.541000000001</v>
      </c>
      <c r="D104" s="15" t="str">
        <f t="shared" si="15"/>
        <v>vis</v>
      </c>
      <c r="E104" s="42">
        <f>VLOOKUP(C104,Active!C$21:E$973,3,FALSE)</f>
        <v>-90.000353120924558</v>
      </c>
      <c r="F104" s="17" t="s">
        <v>115</v>
      </c>
      <c r="G104" s="15" t="str">
        <f t="shared" si="16"/>
        <v>23665.541</v>
      </c>
      <c r="H104" s="12">
        <f t="shared" si="17"/>
        <v>-90</v>
      </c>
      <c r="I104" s="43" t="s">
        <v>210</v>
      </c>
      <c r="J104" s="44" t="s">
        <v>211</v>
      </c>
      <c r="K104" s="43">
        <v>-90</v>
      </c>
      <c r="L104" s="43" t="s">
        <v>212</v>
      </c>
      <c r="M104" s="44" t="s">
        <v>134</v>
      </c>
      <c r="N104" s="44"/>
      <c r="O104" s="45" t="s">
        <v>173</v>
      </c>
      <c r="P104" s="45" t="s">
        <v>190</v>
      </c>
    </row>
    <row r="105" spans="1:16" ht="12.75" customHeight="1" thickBot="1" x14ac:dyDescent="0.25">
      <c r="A105" s="12" t="str">
        <f t="shared" si="12"/>
        <v> AN 244.148 </v>
      </c>
      <c r="B105" s="17" t="str">
        <f t="shared" si="13"/>
        <v>I</v>
      </c>
      <c r="C105" s="12">
        <f t="shared" si="14"/>
        <v>23997.385999999999</v>
      </c>
      <c r="D105" s="15" t="str">
        <f t="shared" si="15"/>
        <v>vis</v>
      </c>
      <c r="E105" s="42">
        <f>VLOOKUP(C105,Active!C$21:E$973,3,FALSE)</f>
        <v>7.3227841411816548E-4</v>
      </c>
      <c r="F105" s="17" t="s">
        <v>115</v>
      </c>
      <c r="G105" s="15" t="str">
        <f t="shared" si="16"/>
        <v>23997.386</v>
      </c>
      <c r="H105" s="12">
        <f t="shared" si="17"/>
        <v>0</v>
      </c>
      <c r="I105" s="43" t="s">
        <v>213</v>
      </c>
      <c r="J105" s="44" t="s">
        <v>214</v>
      </c>
      <c r="K105" s="43">
        <v>0</v>
      </c>
      <c r="L105" s="43" t="s">
        <v>154</v>
      </c>
      <c r="M105" s="44" t="s">
        <v>134</v>
      </c>
      <c r="N105" s="44"/>
      <c r="O105" s="45" t="s">
        <v>173</v>
      </c>
      <c r="P105" s="45" t="s">
        <v>190</v>
      </c>
    </row>
    <row r="106" spans="1:16" ht="12.75" customHeight="1" thickBot="1" x14ac:dyDescent="0.25">
      <c r="A106" s="12" t="str">
        <f t="shared" si="12"/>
        <v> AN 244.148 </v>
      </c>
      <c r="B106" s="17" t="str">
        <f t="shared" si="13"/>
        <v>I</v>
      </c>
      <c r="C106" s="12">
        <f t="shared" si="14"/>
        <v>24266.538</v>
      </c>
      <c r="D106" s="15" t="str">
        <f t="shared" si="15"/>
        <v>vis</v>
      </c>
      <c r="E106" s="42">
        <f>VLOOKUP(C106,Active!C$21:E$973,3,FALSE)</f>
        <v>72.9985840990025</v>
      </c>
      <c r="F106" s="17" t="s">
        <v>115</v>
      </c>
      <c r="G106" s="15" t="str">
        <f t="shared" si="16"/>
        <v>24266.538</v>
      </c>
      <c r="H106" s="12">
        <f t="shared" si="17"/>
        <v>73</v>
      </c>
      <c r="I106" s="43" t="s">
        <v>215</v>
      </c>
      <c r="J106" s="44" t="s">
        <v>216</v>
      </c>
      <c r="K106" s="43">
        <v>73</v>
      </c>
      <c r="L106" s="43" t="s">
        <v>217</v>
      </c>
      <c r="M106" s="44" t="s">
        <v>134</v>
      </c>
      <c r="N106" s="44"/>
      <c r="O106" s="45" t="s">
        <v>173</v>
      </c>
      <c r="P106" s="45" t="s">
        <v>190</v>
      </c>
    </row>
    <row r="107" spans="1:16" ht="12.75" customHeight="1" thickBot="1" x14ac:dyDescent="0.25">
      <c r="A107" s="12" t="str">
        <f t="shared" ref="A107:A138" si="18">P107</f>
        <v> AN 244.148 </v>
      </c>
      <c r="B107" s="17" t="str">
        <f t="shared" ref="B107:B138" si="19">IF(H107=INT(H107),"I","II")</f>
        <v>I</v>
      </c>
      <c r="C107" s="12">
        <f t="shared" ref="C107:C138" si="20">1*G107</f>
        <v>24620.510999999999</v>
      </c>
      <c r="D107" s="15" t="str">
        <f t="shared" ref="D107:D138" si="21">VLOOKUP(F107,I$1:J$5,2,FALSE)</f>
        <v>vis</v>
      </c>
      <c r="E107" s="42">
        <f>VLOOKUP(C107,Active!C$21:E$973,3,FALSE)</f>
        <v>169.00109792943593</v>
      </c>
      <c r="F107" s="17" t="s">
        <v>115</v>
      </c>
      <c r="G107" s="15" t="str">
        <f t="shared" ref="G107:G138" si="22">MID(I107,3,LEN(I107)-3)</f>
        <v>24620.511</v>
      </c>
      <c r="H107" s="12">
        <f t="shared" ref="H107:H138" si="23">1*K107</f>
        <v>169</v>
      </c>
      <c r="I107" s="43" t="s">
        <v>218</v>
      </c>
      <c r="J107" s="44" t="s">
        <v>219</v>
      </c>
      <c r="K107" s="43">
        <v>169</v>
      </c>
      <c r="L107" s="43" t="s">
        <v>167</v>
      </c>
      <c r="M107" s="44" t="s">
        <v>134</v>
      </c>
      <c r="N107" s="44"/>
      <c r="O107" s="45" t="s">
        <v>173</v>
      </c>
      <c r="P107" s="45" t="s">
        <v>190</v>
      </c>
    </row>
    <row r="108" spans="1:16" ht="12.75" customHeight="1" thickBot="1" x14ac:dyDescent="0.25">
      <c r="A108" s="12" t="str">
        <f t="shared" si="18"/>
        <v> AN 244.148 </v>
      </c>
      <c r="B108" s="17" t="str">
        <f t="shared" si="19"/>
        <v>I</v>
      </c>
      <c r="C108" s="12">
        <f t="shared" si="20"/>
        <v>25361.62</v>
      </c>
      <c r="D108" s="15" t="str">
        <f t="shared" si="21"/>
        <v>vis</v>
      </c>
      <c r="E108" s="42">
        <f>VLOOKUP(C108,Active!C$21:E$973,3,FALSE)</f>
        <v>370.00040302434172</v>
      </c>
      <c r="F108" s="17" t="s">
        <v>115</v>
      </c>
      <c r="G108" s="15" t="str">
        <f t="shared" si="22"/>
        <v>25361.620</v>
      </c>
      <c r="H108" s="12">
        <f t="shared" si="23"/>
        <v>370</v>
      </c>
      <c r="I108" s="43" t="s">
        <v>220</v>
      </c>
      <c r="J108" s="44" t="s">
        <v>221</v>
      </c>
      <c r="K108" s="43">
        <v>370</v>
      </c>
      <c r="L108" s="43" t="s">
        <v>164</v>
      </c>
      <c r="M108" s="44" t="s">
        <v>134</v>
      </c>
      <c r="N108" s="44"/>
      <c r="O108" s="45" t="s">
        <v>173</v>
      </c>
      <c r="P108" s="45" t="s">
        <v>190</v>
      </c>
    </row>
    <row r="109" spans="1:16" ht="12.75" customHeight="1" thickBot="1" x14ac:dyDescent="0.25">
      <c r="A109" s="12" t="str">
        <f t="shared" si="18"/>
        <v> AN 244.148 </v>
      </c>
      <c r="B109" s="17" t="str">
        <f t="shared" si="19"/>
        <v>I</v>
      </c>
      <c r="C109" s="12">
        <f t="shared" si="20"/>
        <v>25376.378000000001</v>
      </c>
      <c r="D109" s="15" t="str">
        <f t="shared" si="21"/>
        <v>vis</v>
      </c>
      <c r="E109" s="42">
        <f>VLOOKUP(C109,Active!C$21:E$973,3,FALSE)</f>
        <v>374.0029825971049</v>
      </c>
      <c r="F109" s="17" t="s">
        <v>115</v>
      </c>
      <c r="G109" s="15" t="str">
        <f t="shared" si="22"/>
        <v>25376.378</v>
      </c>
      <c r="H109" s="12">
        <f t="shared" si="23"/>
        <v>374</v>
      </c>
      <c r="I109" s="43" t="s">
        <v>222</v>
      </c>
      <c r="J109" s="44" t="s">
        <v>223</v>
      </c>
      <c r="K109" s="43">
        <v>374</v>
      </c>
      <c r="L109" s="43" t="s">
        <v>224</v>
      </c>
      <c r="M109" s="44" t="s">
        <v>134</v>
      </c>
      <c r="N109" s="44"/>
      <c r="O109" s="45" t="s">
        <v>173</v>
      </c>
      <c r="P109" s="45" t="s">
        <v>190</v>
      </c>
    </row>
    <row r="110" spans="1:16" ht="12.75" customHeight="1" thickBot="1" x14ac:dyDescent="0.25">
      <c r="A110" s="12" t="str">
        <f t="shared" si="18"/>
        <v> AN 244.148 </v>
      </c>
      <c r="B110" s="17" t="str">
        <f t="shared" si="19"/>
        <v>I</v>
      </c>
      <c r="C110" s="12">
        <f t="shared" si="20"/>
        <v>25398.492999999999</v>
      </c>
      <c r="D110" s="15" t="str">
        <f t="shared" si="21"/>
        <v>vis</v>
      </c>
      <c r="E110" s="42">
        <f>VLOOKUP(C110,Active!C$21:E$973,3,FALSE)</f>
        <v>380.00088524323854</v>
      </c>
      <c r="F110" s="17" t="s">
        <v>115</v>
      </c>
      <c r="G110" s="15" t="str">
        <f t="shared" si="22"/>
        <v>25398.493</v>
      </c>
      <c r="H110" s="12">
        <f t="shared" si="23"/>
        <v>380</v>
      </c>
      <c r="I110" s="43" t="s">
        <v>225</v>
      </c>
      <c r="J110" s="44" t="s">
        <v>226</v>
      </c>
      <c r="K110" s="43">
        <v>380</v>
      </c>
      <c r="L110" s="43" t="s">
        <v>154</v>
      </c>
      <c r="M110" s="44" t="s">
        <v>134</v>
      </c>
      <c r="N110" s="44"/>
      <c r="O110" s="45" t="s">
        <v>173</v>
      </c>
      <c r="P110" s="45" t="s">
        <v>190</v>
      </c>
    </row>
    <row r="111" spans="1:16" ht="12.75" customHeight="1" thickBot="1" x14ac:dyDescent="0.25">
      <c r="A111" s="12" t="str">
        <f t="shared" si="18"/>
        <v> AN 244.148 </v>
      </c>
      <c r="B111" s="17" t="str">
        <f t="shared" si="19"/>
        <v>I</v>
      </c>
      <c r="C111" s="12">
        <f t="shared" si="20"/>
        <v>25494.355</v>
      </c>
      <c r="D111" s="15" t="str">
        <f t="shared" si="21"/>
        <v>vis</v>
      </c>
      <c r="E111" s="42">
        <f>VLOOKUP(C111,Active!C$21:E$973,3,FALSE)</f>
        <v>406.00002354139446</v>
      </c>
      <c r="F111" s="17" t="s">
        <v>115</v>
      </c>
      <c r="G111" s="15" t="str">
        <f t="shared" si="22"/>
        <v>25494.355</v>
      </c>
      <c r="H111" s="12">
        <f t="shared" si="23"/>
        <v>406</v>
      </c>
      <c r="I111" s="43" t="s">
        <v>227</v>
      </c>
      <c r="J111" s="44" t="s">
        <v>228</v>
      </c>
      <c r="K111" s="43">
        <v>406</v>
      </c>
      <c r="L111" s="43" t="s">
        <v>177</v>
      </c>
      <c r="M111" s="44" t="s">
        <v>134</v>
      </c>
      <c r="N111" s="44"/>
      <c r="O111" s="45" t="s">
        <v>173</v>
      </c>
      <c r="P111" s="45" t="s">
        <v>190</v>
      </c>
    </row>
    <row r="112" spans="1:16" ht="12.75" customHeight="1" thickBot="1" x14ac:dyDescent="0.25">
      <c r="A112" s="12" t="str">
        <f t="shared" si="18"/>
        <v> AN 244.148 </v>
      </c>
      <c r="B112" s="17" t="str">
        <f t="shared" si="19"/>
        <v>I</v>
      </c>
      <c r="C112" s="12">
        <f t="shared" si="20"/>
        <v>25516.482</v>
      </c>
      <c r="D112" s="15" t="str">
        <f t="shared" si="21"/>
        <v>vis</v>
      </c>
      <c r="E112" s="42">
        <f>VLOOKUP(C112,Active!C$21:E$973,3,FALSE)</f>
        <v>412.00118075826146</v>
      </c>
      <c r="F112" s="17" t="s">
        <v>115</v>
      </c>
      <c r="G112" s="15" t="str">
        <f t="shared" si="22"/>
        <v>25516.482</v>
      </c>
      <c r="H112" s="12">
        <f t="shared" si="23"/>
        <v>412</v>
      </c>
      <c r="I112" s="43" t="s">
        <v>229</v>
      </c>
      <c r="J112" s="44" t="s">
        <v>230</v>
      </c>
      <c r="K112" s="43">
        <v>412</v>
      </c>
      <c r="L112" s="43" t="s">
        <v>167</v>
      </c>
      <c r="M112" s="44" t="s">
        <v>134</v>
      </c>
      <c r="N112" s="44"/>
      <c r="O112" s="45" t="s">
        <v>173</v>
      </c>
      <c r="P112" s="45" t="s">
        <v>190</v>
      </c>
    </row>
    <row r="113" spans="1:16" ht="12.75" customHeight="1" thickBot="1" x14ac:dyDescent="0.25">
      <c r="A113" s="12" t="str">
        <f t="shared" si="18"/>
        <v> AAC 1.94 </v>
      </c>
      <c r="B113" s="17" t="str">
        <f t="shared" si="19"/>
        <v>I</v>
      </c>
      <c r="C113" s="12">
        <f t="shared" si="20"/>
        <v>25774.578000000001</v>
      </c>
      <c r="D113" s="15" t="str">
        <f t="shared" si="21"/>
        <v>vis</v>
      </c>
      <c r="E113" s="42">
        <f>VLOOKUP(C113,Active!C$21:E$973,3,FALSE)</f>
        <v>482.0004880771242</v>
      </c>
      <c r="F113" s="17" t="s">
        <v>115</v>
      </c>
      <c r="G113" s="15" t="str">
        <f t="shared" si="22"/>
        <v>25774.578</v>
      </c>
      <c r="H113" s="12">
        <f t="shared" si="23"/>
        <v>482</v>
      </c>
      <c r="I113" s="43" t="s">
        <v>231</v>
      </c>
      <c r="J113" s="44" t="s">
        <v>232</v>
      </c>
      <c r="K113" s="43">
        <v>482</v>
      </c>
      <c r="L113" s="43" t="s">
        <v>157</v>
      </c>
      <c r="M113" s="44" t="s">
        <v>134</v>
      </c>
      <c r="N113" s="44"/>
      <c r="O113" s="45" t="s">
        <v>233</v>
      </c>
      <c r="P113" s="45" t="s">
        <v>234</v>
      </c>
    </row>
    <row r="114" spans="1:16" ht="12.75" customHeight="1" thickBot="1" x14ac:dyDescent="0.25">
      <c r="A114" s="12" t="str">
        <f t="shared" si="18"/>
        <v> AN 244.148 </v>
      </c>
      <c r="B114" s="17" t="str">
        <f t="shared" si="19"/>
        <v>I</v>
      </c>
      <c r="C114" s="12">
        <f t="shared" si="20"/>
        <v>25811.440999999999</v>
      </c>
      <c r="D114" s="15" t="str">
        <f t="shared" si="21"/>
        <v>vis</v>
      </c>
      <c r="E114" s="42">
        <f>VLOOKUP(C114,Active!C$21:E$973,3,FALSE)</f>
        <v>491.99825815374317</v>
      </c>
      <c r="F114" s="17" t="s">
        <v>115</v>
      </c>
      <c r="G114" s="15" t="str">
        <f t="shared" si="22"/>
        <v>25811.441</v>
      </c>
      <c r="H114" s="12">
        <f t="shared" si="23"/>
        <v>492</v>
      </c>
      <c r="I114" s="43" t="s">
        <v>235</v>
      </c>
      <c r="J114" s="44" t="s">
        <v>236</v>
      </c>
      <c r="K114" s="43">
        <v>492</v>
      </c>
      <c r="L114" s="43" t="s">
        <v>237</v>
      </c>
      <c r="M114" s="44" t="s">
        <v>134</v>
      </c>
      <c r="N114" s="44"/>
      <c r="O114" s="45" t="s">
        <v>173</v>
      </c>
      <c r="P114" s="45" t="s">
        <v>190</v>
      </c>
    </row>
    <row r="115" spans="1:16" ht="12.75" customHeight="1" thickBot="1" x14ac:dyDescent="0.25">
      <c r="A115" s="12" t="str">
        <f t="shared" si="18"/>
        <v> AA 27.154 </v>
      </c>
      <c r="B115" s="17" t="str">
        <f t="shared" si="19"/>
        <v>I</v>
      </c>
      <c r="C115" s="12">
        <f t="shared" si="20"/>
        <v>25859.375</v>
      </c>
      <c r="D115" s="15" t="str">
        <f t="shared" si="21"/>
        <v>vis</v>
      </c>
      <c r="E115" s="42">
        <f>VLOOKUP(C115,Active!C$21:E$973,3,FALSE)</f>
        <v>504.99864094550452</v>
      </c>
      <c r="F115" s="17" t="s">
        <v>115</v>
      </c>
      <c r="G115" s="15" t="str">
        <f t="shared" si="22"/>
        <v>25859.375</v>
      </c>
      <c r="H115" s="12">
        <f t="shared" si="23"/>
        <v>505</v>
      </c>
      <c r="I115" s="43" t="s">
        <v>238</v>
      </c>
      <c r="J115" s="44" t="s">
        <v>239</v>
      </c>
      <c r="K115" s="43">
        <v>505</v>
      </c>
      <c r="L115" s="43" t="s">
        <v>217</v>
      </c>
      <c r="M115" s="44" t="s">
        <v>134</v>
      </c>
      <c r="N115" s="44"/>
      <c r="O115" s="45" t="s">
        <v>240</v>
      </c>
      <c r="P115" s="45" t="s">
        <v>209</v>
      </c>
    </row>
    <row r="116" spans="1:16" ht="12.75" customHeight="1" thickBot="1" x14ac:dyDescent="0.25">
      <c r="A116" s="12" t="str">
        <f t="shared" si="18"/>
        <v> AN 244.148 </v>
      </c>
      <c r="B116" s="17" t="str">
        <f t="shared" si="19"/>
        <v>I</v>
      </c>
      <c r="C116" s="12">
        <f t="shared" si="20"/>
        <v>25881.505000000001</v>
      </c>
      <c r="D116" s="15" t="str">
        <f t="shared" si="21"/>
        <v>vis</v>
      </c>
      <c r="E116" s="42">
        <f>VLOOKUP(C116,Active!C$21:E$973,3,FALSE)</f>
        <v>511.0006118050548</v>
      </c>
      <c r="F116" s="17" t="s">
        <v>115</v>
      </c>
      <c r="G116" s="15" t="str">
        <f t="shared" si="22"/>
        <v>25881.505</v>
      </c>
      <c r="H116" s="12">
        <f t="shared" si="23"/>
        <v>511</v>
      </c>
      <c r="I116" s="43" t="s">
        <v>241</v>
      </c>
      <c r="J116" s="44" t="s">
        <v>242</v>
      </c>
      <c r="K116" s="43">
        <v>511</v>
      </c>
      <c r="L116" s="43" t="s">
        <v>157</v>
      </c>
      <c r="M116" s="44" t="s">
        <v>134</v>
      </c>
      <c r="N116" s="44"/>
      <c r="O116" s="45" t="s">
        <v>173</v>
      </c>
      <c r="P116" s="45" t="s">
        <v>190</v>
      </c>
    </row>
    <row r="117" spans="1:16" ht="12.75" customHeight="1" thickBot="1" x14ac:dyDescent="0.25">
      <c r="A117" s="12" t="str">
        <f t="shared" si="18"/>
        <v> AA 27.154 </v>
      </c>
      <c r="B117" s="17" t="str">
        <f t="shared" si="19"/>
        <v>I</v>
      </c>
      <c r="C117" s="12">
        <f t="shared" si="20"/>
        <v>26117.473000000002</v>
      </c>
      <c r="D117" s="15" t="str">
        <f t="shared" si="21"/>
        <v>vis</v>
      </c>
      <c r="E117" s="42">
        <f>VLOOKUP(C117,Active!C$21:E$973,3,FALSE)</f>
        <v>574.99849069282277</v>
      </c>
      <c r="F117" s="17" t="s">
        <v>115</v>
      </c>
      <c r="G117" s="15" t="str">
        <f t="shared" si="22"/>
        <v>26117.473</v>
      </c>
      <c r="H117" s="12">
        <f t="shared" si="23"/>
        <v>575</v>
      </c>
      <c r="I117" s="43" t="s">
        <v>243</v>
      </c>
      <c r="J117" s="44" t="s">
        <v>244</v>
      </c>
      <c r="K117" s="43">
        <v>575</v>
      </c>
      <c r="L117" s="43" t="s">
        <v>237</v>
      </c>
      <c r="M117" s="44" t="s">
        <v>134</v>
      </c>
      <c r="N117" s="44"/>
      <c r="O117" s="45" t="s">
        <v>233</v>
      </c>
      <c r="P117" s="45" t="s">
        <v>209</v>
      </c>
    </row>
    <row r="118" spans="1:16" ht="12.75" customHeight="1" thickBot="1" x14ac:dyDescent="0.25">
      <c r="A118" s="12" t="str">
        <f t="shared" si="18"/>
        <v> AAC 1.10 </v>
      </c>
      <c r="B118" s="17" t="str">
        <f t="shared" si="19"/>
        <v>I</v>
      </c>
      <c r="C118" s="12">
        <f t="shared" si="20"/>
        <v>26202.294000000002</v>
      </c>
      <c r="D118" s="15" t="str">
        <f t="shared" si="21"/>
        <v>vis</v>
      </c>
      <c r="E118" s="42">
        <f>VLOOKUP(C118,Active!C$21:E$973,3,FALSE)</f>
        <v>598.00315270266879</v>
      </c>
      <c r="F118" s="17" t="s">
        <v>115</v>
      </c>
      <c r="G118" s="15" t="str">
        <f t="shared" si="22"/>
        <v>26202.294</v>
      </c>
      <c r="H118" s="12">
        <f t="shared" si="23"/>
        <v>598</v>
      </c>
      <c r="I118" s="43" t="s">
        <v>245</v>
      </c>
      <c r="J118" s="44" t="s">
        <v>246</v>
      </c>
      <c r="K118" s="43">
        <v>598</v>
      </c>
      <c r="L118" s="43" t="s">
        <v>247</v>
      </c>
      <c r="M118" s="44" t="s">
        <v>134</v>
      </c>
      <c r="N118" s="44"/>
      <c r="O118" s="45" t="s">
        <v>173</v>
      </c>
      <c r="P118" s="45" t="s">
        <v>248</v>
      </c>
    </row>
    <row r="119" spans="1:16" ht="12.75" customHeight="1" thickBot="1" x14ac:dyDescent="0.25">
      <c r="A119" s="12" t="str">
        <f t="shared" si="18"/>
        <v> AN 244.148 </v>
      </c>
      <c r="B119" s="17" t="str">
        <f t="shared" si="19"/>
        <v>I</v>
      </c>
      <c r="C119" s="12">
        <f t="shared" si="20"/>
        <v>26224.400000000001</v>
      </c>
      <c r="D119" s="15" t="str">
        <f t="shared" si="21"/>
        <v>vis</v>
      </c>
      <c r="E119" s="42">
        <f>VLOOKUP(C119,Active!C$21:E$973,3,FALSE)</f>
        <v>603.99861442075337</v>
      </c>
      <c r="F119" s="17" t="s">
        <v>115</v>
      </c>
      <c r="G119" s="15" t="str">
        <f t="shared" si="22"/>
        <v>26224.400</v>
      </c>
      <c r="H119" s="12">
        <f t="shared" si="23"/>
        <v>604</v>
      </c>
      <c r="I119" s="43" t="s">
        <v>249</v>
      </c>
      <c r="J119" s="44" t="s">
        <v>250</v>
      </c>
      <c r="K119" s="43">
        <v>604</v>
      </c>
      <c r="L119" s="43" t="s">
        <v>217</v>
      </c>
      <c r="M119" s="44" t="s">
        <v>134</v>
      </c>
      <c r="N119" s="44"/>
      <c r="O119" s="45" t="s">
        <v>173</v>
      </c>
      <c r="P119" s="45" t="s">
        <v>190</v>
      </c>
    </row>
    <row r="120" spans="1:16" ht="12.75" customHeight="1" thickBot="1" x14ac:dyDescent="0.25">
      <c r="A120" s="12" t="str">
        <f t="shared" si="18"/>
        <v> AAC 1.10 </v>
      </c>
      <c r="B120" s="17" t="str">
        <f t="shared" si="19"/>
        <v>I</v>
      </c>
      <c r="C120" s="12">
        <f t="shared" si="20"/>
        <v>26342.397000000001</v>
      </c>
      <c r="D120" s="15" t="str">
        <f t="shared" si="21"/>
        <v>vis</v>
      </c>
      <c r="E120" s="42">
        <f>VLOOKUP(C120,Active!C$21:E$973,3,FALSE)</f>
        <v>636.00107964959761</v>
      </c>
      <c r="F120" s="17" t="s">
        <v>115</v>
      </c>
      <c r="G120" s="15" t="str">
        <f t="shared" si="22"/>
        <v>26342.397</v>
      </c>
      <c r="H120" s="12">
        <f t="shared" si="23"/>
        <v>636</v>
      </c>
      <c r="I120" s="43" t="s">
        <v>251</v>
      </c>
      <c r="J120" s="44" t="s">
        <v>252</v>
      </c>
      <c r="K120" s="43">
        <v>636</v>
      </c>
      <c r="L120" s="43" t="s">
        <v>167</v>
      </c>
      <c r="M120" s="44" t="s">
        <v>134</v>
      </c>
      <c r="N120" s="44"/>
      <c r="O120" s="45" t="s">
        <v>173</v>
      </c>
      <c r="P120" s="45" t="s">
        <v>248</v>
      </c>
    </row>
    <row r="121" spans="1:16" ht="12.75" customHeight="1" thickBot="1" x14ac:dyDescent="0.25">
      <c r="A121" s="12" t="str">
        <f t="shared" si="18"/>
        <v> AAC 1.10 </v>
      </c>
      <c r="B121" s="17" t="str">
        <f t="shared" si="19"/>
        <v>I</v>
      </c>
      <c r="C121" s="12">
        <f t="shared" si="20"/>
        <v>26674.241999999998</v>
      </c>
      <c r="D121" s="15" t="str">
        <f t="shared" si="21"/>
        <v>vis</v>
      </c>
      <c r="E121" s="42">
        <f>VLOOKUP(C121,Active!C$21:E$973,3,FALSE)</f>
        <v>726.00216504893626</v>
      </c>
      <c r="F121" s="17" t="s">
        <v>115</v>
      </c>
      <c r="G121" s="15" t="str">
        <f t="shared" si="22"/>
        <v>26674.242</v>
      </c>
      <c r="H121" s="12">
        <f t="shared" si="23"/>
        <v>726</v>
      </c>
      <c r="I121" s="43" t="s">
        <v>253</v>
      </c>
      <c r="J121" s="44" t="s">
        <v>254</v>
      </c>
      <c r="K121" s="43">
        <v>726</v>
      </c>
      <c r="L121" s="43" t="s">
        <v>255</v>
      </c>
      <c r="M121" s="44" t="s">
        <v>134</v>
      </c>
      <c r="N121" s="44"/>
      <c r="O121" s="45" t="s">
        <v>173</v>
      </c>
      <c r="P121" s="45" t="s">
        <v>248</v>
      </c>
    </row>
    <row r="122" spans="1:16" ht="12.75" customHeight="1" thickBot="1" x14ac:dyDescent="0.25">
      <c r="A122" s="12" t="str">
        <f t="shared" si="18"/>
        <v> AAC 1.10 </v>
      </c>
      <c r="B122" s="17" t="str">
        <f t="shared" si="19"/>
        <v>II</v>
      </c>
      <c r="C122" s="12">
        <f t="shared" si="20"/>
        <v>26934.394</v>
      </c>
      <c r="D122" s="15" t="str">
        <f t="shared" si="21"/>
        <v>vis</v>
      </c>
      <c r="E122" s="42">
        <f>VLOOKUP(C122,Active!C$21:E$973,3,FALSE)</f>
        <v>796.55908882000131</v>
      </c>
      <c r="F122" s="17" t="s">
        <v>115</v>
      </c>
      <c r="G122" s="15" t="str">
        <f t="shared" si="22"/>
        <v>26934.394</v>
      </c>
      <c r="H122" s="12">
        <f t="shared" si="23"/>
        <v>796.5</v>
      </c>
      <c r="I122" s="43" t="s">
        <v>256</v>
      </c>
      <c r="J122" s="44" t="s">
        <v>257</v>
      </c>
      <c r="K122" s="43">
        <v>796.5</v>
      </c>
      <c r="L122" s="43" t="s">
        <v>258</v>
      </c>
      <c r="M122" s="44" t="s">
        <v>134</v>
      </c>
      <c r="N122" s="44"/>
      <c r="O122" s="45" t="s">
        <v>173</v>
      </c>
      <c r="P122" s="45" t="s">
        <v>248</v>
      </c>
    </row>
    <row r="123" spans="1:16" ht="12.75" customHeight="1" thickBot="1" x14ac:dyDescent="0.25">
      <c r="A123" s="12" t="str">
        <f t="shared" si="18"/>
        <v> AAC 2.61 </v>
      </c>
      <c r="B123" s="17" t="str">
        <f t="shared" si="19"/>
        <v>I</v>
      </c>
      <c r="C123" s="12">
        <f t="shared" si="20"/>
        <v>27223.616999999998</v>
      </c>
      <c r="D123" s="15" t="str">
        <f t="shared" si="21"/>
        <v>vis</v>
      </c>
      <c r="E123" s="42">
        <f>VLOOKUP(C123,Active!C$21:E$973,3,FALSE)</f>
        <v>875.00048140525337</v>
      </c>
      <c r="F123" s="17" t="s">
        <v>115</v>
      </c>
      <c r="G123" s="15" t="str">
        <f t="shared" si="22"/>
        <v>27223.617</v>
      </c>
      <c r="H123" s="12">
        <f t="shared" si="23"/>
        <v>875</v>
      </c>
      <c r="I123" s="43" t="s">
        <v>259</v>
      </c>
      <c r="J123" s="44" t="s">
        <v>260</v>
      </c>
      <c r="K123" s="43">
        <v>875</v>
      </c>
      <c r="L123" s="43" t="s">
        <v>157</v>
      </c>
      <c r="M123" s="44" t="s">
        <v>134</v>
      </c>
      <c r="N123" s="44"/>
      <c r="O123" s="45" t="s">
        <v>261</v>
      </c>
      <c r="P123" s="45" t="s">
        <v>262</v>
      </c>
    </row>
    <row r="124" spans="1:16" ht="12.75" customHeight="1" thickBot="1" x14ac:dyDescent="0.25">
      <c r="A124" s="12" t="str">
        <f t="shared" si="18"/>
        <v> AA 27.155 </v>
      </c>
      <c r="B124" s="17" t="str">
        <f t="shared" si="19"/>
        <v>I</v>
      </c>
      <c r="C124" s="12">
        <f t="shared" si="20"/>
        <v>27345.284</v>
      </c>
      <c r="D124" s="15" t="str">
        <f t="shared" si="21"/>
        <v>vis</v>
      </c>
      <c r="E124" s="42">
        <f>VLOOKUP(C124,Active!C$21:E$973,3,FALSE)</f>
        <v>907.99830284984807</v>
      </c>
      <c r="F124" s="17" t="s">
        <v>115</v>
      </c>
      <c r="G124" s="15" t="str">
        <f t="shared" si="22"/>
        <v>27345.284</v>
      </c>
      <c r="H124" s="12">
        <f t="shared" si="23"/>
        <v>908</v>
      </c>
      <c r="I124" s="43" t="s">
        <v>263</v>
      </c>
      <c r="J124" s="44" t="s">
        <v>264</v>
      </c>
      <c r="K124" s="43">
        <v>908</v>
      </c>
      <c r="L124" s="43" t="s">
        <v>237</v>
      </c>
      <c r="M124" s="44" t="s">
        <v>134</v>
      </c>
      <c r="N124" s="44"/>
      <c r="O124" s="45" t="s">
        <v>261</v>
      </c>
      <c r="P124" s="45" t="s">
        <v>265</v>
      </c>
    </row>
    <row r="125" spans="1:16" ht="12.75" customHeight="1" thickBot="1" x14ac:dyDescent="0.25">
      <c r="A125" s="12" t="str">
        <f t="shared" si="18"/>
        <v> AA 27.155 </v>
      </c>
      <c r="B125" s="17" t="str">
        <f t="shared" si="19"/>
        <v>I</v>
      </c>
      <c r="C125" s="12">
        <f t="shared" si="20"/>
        <v>27566.511999999999</v>
      </c>
      <c r="D125" s="15" t="str">
        <f t="shared" si="21"/>
        <v>vis</v>
      </c>
      <c r="E125" s="42">
        <f>VLOOKUP(C125,Active!C$21:E$973,3,FALSE)</f>
        <v>967.99848402095199</v>
      </c>
      <c r="F125" s="17" t="s">
        <v>115</v>
      </c>
      <c r="G125" s="15" t="str">
        <f t="shared" si="22"/>
        <v>27566.512</v>
      </c>
      <c r="H125" s="12">
        <f t="shared" si="23"/>
        <v>968</v>
      </c>
      <c r="I125" s="43" t="s">
        <v>266</v>
      </c>
      <c r="J125" s="44" t="s">
        <v>267</v>
      </c>
      <c r="K125" s="43">
        <v>968</v>
      </c>
      <c r="L125" s="43" t="s">
        <v>237</v>
      </c>
      <c r="M125" s="44" t="s">
        <v>134</v>
      </c>
      <c r="N125" s="44"/>
      <c r="O125" s="45" t="s">
        <v>261</v>
      </c>
      <c r="P125" s="45" t="s">
        <v>265</v>
      </c>
    </row>
    <row r="126" spans="1:16" ht="12.75" customHeight="1" thickBot="1" x14ac:dyDescent="0.25">
      <c r="A126" s="12" t="str">
        <f t="shared" si="18"/>
        <v> HA 113.75 </v>
      </c>
      <c r="B126" s="17" t="str">
        <f t="shared" si="19"/>
        <v>I</v>
      </c>
      <c r="C126" s="12">
        <f t="shared" si="20"/>
        <v>27673.440999999999</v>
      </c>
      <c r="D126" s="15" t="str">
        <f t="shared" si="21"/>
        <v>vis</v>
      </c>
      <c r="E126" s="42">
        <f>VLOOKUP(C126,Active!C$21:E$973,3,FALSE)</f>
        <v>996.99915017733815</v>
      </c>
      <c r="F126" s="17" t="s">
        <v>115</v>
      </c>
      <c r="G126" s="15" t="str">
        <f t="shared" si="22"/>
        <v>27673.441</v>
      </c>
      <c r="H126" s="12">
        <f t="shared" si="23"/>
        <v>997</v>
      </c>
      <c r="I126" s="43" t="s">
        <v>268</v>
      </c>
      <c r="J126" s="44" t="s">
        <v>269</v>
      </c>
      <c r="K126" s="43">
        <v>997</v>
      </c>
      <c r="L126" s="43" t="s">
        <v>117</v>
      </c>
      <c r="M126" s="44" t="s">
        <v>118</v>
      </c>
      <c r="N126" s="44"/>
      <c r="O126" s="45" t="s">
        <v>270</v>
      </c>
      <c r="P126" s="45" t="s">
        <v>271</v>
      </c>
    </row>
    <row r="127" spans="1:16" ht="12.75" customHeight="1" thickBot="1" x14ac:dyDescent="0.25">
      <c r="A127" s="12" t="str">
        <f t="shared" si="18"/>
        <v> AN 266.22 </v>
      </c>
      <c r="B127" s="17" t="str">
        <f t="shared" si="19"/>
        <v>I</v>
      </c>
      <c r="C127" s="12">
        <f t="shared" si="20"/>
        <v>28366.624</v>
      </c>
      <c r="D127" s="15" t="str">
        <f t="shared" si="21"/>
        <v>vis</v>
      </c>
      <c r="E127" s="42">
        <f>VLOOKUP(C127,Active!C$21:E$973,3,FALSE)</f>
        <v>1185.000242194305</v>
      </c>
      <c r="F127" s="17" t="s">
        <v>115</v>
      </c>
      <c r="G127" s="15" t="str">
        <f t="shared" si="22"/>
        <v>28366.624</v>
      </c>
      <c r="H127" s="12">
        <f t="shared" si="23"/>
        <v>1185</v>
      </c>
      <c r="I127" s="43" t="s">
        <v>272</v>
      </c>
      <c r="J127" s="44" t="s">
        <v>273</v>
      </c>
      <c r="K127" s="43">
        <v>1185</v>
      </c>
      <c r="L127" s="43" t="s">
        <v>164</v>
      </c>
      <c r="M127" s="44" t="s">
        <v>134</v>
      </c>
      <c r="N127" s="44"/>
      <c r="O127" s="45" t="s">
        <v>274</v>
      </c>
      <c r="P127" s="45" t="s">
        <v>275</v>
      </c>
    </row>
    <row r="128" spans="1:16" ht="12.75" customHeight="1" thickBot="1" x14ac:dyDescent="0.25">
      <c r="A128" s="12" t="str">
        <f t="shared" si="18"/>
        <v> AN 266.22 </v>
      </c>
      <c r="B128" s="17" t="str">
        <f t="shared" si="19"/>
        <v>I</v>
      </c>
      <c r="C128" s="12">
        <f t="shared" si="20"/>
        <v>28429.302</v>
      </c>
      <c r="D128" s="15" t="str">
        <f t="shared" si="21"/>
        <v>vis</v>
      </c>
      <c r="E128" s="42">
        <f>VLOOKUP(C128,Active!C$21:E$973,3,FALSE)</f>
        <v>1201.9994075596405</v>
      </c>
      <c r="F128" s="17" t="s">
        <v>115</v>
      </c>
      <c r="G128" s="15" t="str">
        <f t="shared" si="22"/>
        <v>28429.302</v>
      </c>
      <c r="H128" s="12">
        <f t="shared" si="23"/>
        <v>1202</v>
      </c>
      <c r="I128" s="43" t="s">
        <v>276</v>
      </c>
      <c r="J128" s="44" t="s">
        <v>277</v>
      </c>
      <c r="K128" s="43">
        <v>1202</v>
      </c>
      <c r="L128" s="43" t="s">
        <v>133</v>
      </c>
      <c r="M128" s="44" t="s">
        <v>134</v>
      </c>
      <c r="N128" s="44"/>
      <c r="O128" s="45" t="s">
        <v>274</v>
      </c>
      <c r="P128" s="45" t="s">
        <v>275</v>
      </c>
    </row>
    <row r="129" spans="1:16" ht="12.75" customHeight="1" thickBot="1" x14ac:dyDescent="0.25">
      <c r="A129" s="12" t="str">
        <f t="shared" si="18"/>
        <v> AN 266.22 </v>
      </c>
      <c r="B129" s="17" t="str">
        <f t="shared" si="19"/>
        <v>I</v>
      </c>
      <c r="C129" s="12">
        <f t="shared" si="20"/>
        <v>28466.175999999999</v>
      </c>
      <c r="D129" s="15" t="str">
        <f t="shared" si="21"/>
        <v>vis</v>
      </c>
      <c r="E129" s="42">
        <f>VLOOKUP(C129,Active!C$21:E$973,3,FALSE)</f>
        <v>1212.0001609927651</v>
      </c>
      <c r="F129" s="17" t="s">
        <v>115</v>
      </c>
      <c r="G129" s="15" t="str">
        <f t="shared" si="22"/>
        <v>28466.176</v>
      </c>
      <c r="H129" s="12">
        <f t="shared" si="23"/>
        <v>1212</v>
      </c>
      <c r="I129" s="43" t="s">
        <v>278</v>
      </c>
      <c r="J129" s="44" t="s">
        <v>279</v>
      </c>
      <c r="K129" s="43">
        <v>1212</v>
      </c>
      <c r="L129" s="43" t="s">
        <v>164</v>
      </c>
      <c r="M129" s="44" t="s">
        <v>134</v>
      </c>
      <c r="N129" s="44"/>
      <c r="O129" s="45" t="s">
        <v>274</v>
      </c>
      <c r="P129" s="45" t="s">
        <v>275</v>
      </c>
    </row>
    <row r="130" spans="1:16" ht="12.75" customHeight="1" thickBot="1" x14ac:dyDescent="0.25">
      <c r="A130" s="12" t="str">
        <f t="shared" si="18"/>
        <v> AN 266.22 </v>
      </c>
      <c r="B130" s="17" t="str">
        <f t="shared" si="19"/>
        <v>I</v>
      </c>
      <c r="C130" s="12">
        <f t="shared" si="20"/>
        <v>28477.23</v>
      </c>
      <c r="D130" s="15" t="str">
        <f t="shared" si="21"/>
        <v>vis</v>
      </c>
      <c r="E130" s="42">
        <f>VLOOKUP(C130,Active!C$21:E$973,3,FALSE)</f>
        <v>1214.9981630660352</v>
      </c>
      <c r="F130" s="17" t="s">
        <v>115</v>
      </c>
      <c r="G130" s="15" t="str">
        <f t="shared" si="22"/>
        <v>28477.230</v>
      </c>
      <c r="H130" s="12">
        <f t="shared" si="23"/>
        <v>1215</v>
      </c>
      <c r="I130" s="43" t="s">
        <v>280</v>
      </c>
      <c r="J130" s="44" t="s">
        <v>281</v>
      </c>
      <c r="K130" s="43">
        <v>1215</v>
      </c>
      <c r="L130" s="43" t="s">
        <v>182</v>
      </c>
      <c r="M130" s="44" t="s">
        <v>134</v>
      </c>
      <c r="N130" s="44"/>
      <c r="O130" s="45" t="s">
        <v>274</v>
      </c>
      <c r="P130" s="45" t="s">
        <v>275</v>
      </c>
    </row>
    <row r="131" spans="1:16" ht="12.75" customHeight="1" thickBot="1" x14ac:dyDescent="0.25">
      <c r="A131" s="12" t="str">
        <f t="shared" si="18"/>
        <v> AN 266.22 </v>
      </c>
      <c r="B131" s="17" t="str">
        <f t="shared" si="19"/>
        <v>I</v>
      </c>
      <c r="C131" s="12">
        <f t="shared" si="20"/>
        <v>28661.591</v>
      </c>
      <c r="D131" s="15" t="str">
        <f t="shared" si="21"/>
        <v>vis</v>
      </c>
      <c r="E131" s="42">
        <f>VLOOKUP(C131,Active!C$21:E$973,3,FALSE)</f>
        <v>1264.9994893036089</v>
      </c>
      <c r="F131" s="17" t="s">
        <v>115</v>
      </c>
      <c r="G131" s="15" t="str">
        <f t="shared" si="22"/>
        <v>28661.591</v>
      </c>
      <c r="H131" s="12">
        <f t="shared" si="23"/>
        <v>1265</v>
      </c>
      <c r="I131" s="43" t="s">
        <v>282</v>
      </c>
      <c r="J131" s="44" t="s">
        <v>283</v>
      </c>
      <c r="K131" s="43">
        <v>1265</v>
      </c>
      <c r="L131" s="43" t="s">
        <v>133</v>
      </c>
      <c r="M131" s="44" t="s">
        <v>134</v>
      </c>
      <c r="N131" s="44"/>
      <c r="O131" s="45" t="s">
        <v>274</v>
      </c>
      <c r="P131" s="45" t="s">
        <v>275</v>
      </c>
    </row>
    <row r="132" spans="1:16" ht="12.75" customHeight="1" thickBot="1" x14ac:dyDescent="0.25">
      <c r="A132" s="12" t="str">
        <f t="shared" si="18"/>
        <v> AN 266.22 </v>
      </c>
      <c r="B132" s="17" t="str">
        <f t="shared" si="19"/>
        <v>I</v>
      </c>
      <c r="C132" s="12">
        <f t="shared" si="20"/>
        <v>28687.401999999998</v>
      </c>
      <c r="D132" s="15" t="str">
        <f t="shared" si="21"/>
        <v>vis</v>
      </c>
      <c r="E132" s="42">
        <f>VLOOKUP(C132,Active!C$21:E$973,3,FALSE)</f>
        <v>1271.9997997354133</v>
      </c>
      <c r="F132" s="17" t="s">
        <v>115</v>
      </c>
      <c r="G132" s="15" t="str">
        <f t="shared" si="22"/>
        <v>28687.402</v>
      </c>
      <c r="H132" s="12">
        <f t="shared" si="23"/>
        <v>1272</v>
      </c>
      <c r="I132" s="43" t="s">
        <v>284</v>
      </c>
      <c r="J132" s="44" t="s">
        <v>285</v>
      </c>
      <c r="K132" s="43">
        <v>1272</v>
      </c>
      <c r="L132" s="43" t="s">
        <v>212</v>
      </c>
      <c r="M132" s="44" t="s">
        <v>134</v>
      </c>
      <c r="N132" s="44"/>
      <c r="O132" s="45" t="s">
        <v>274</v>
      </c>
      <c r="P132" s="45" t="s">
        <v>275</v>
      </c>
    </row>
    <row r="133" spans="1:16" ht="12.75" customHeight="1" thickBot="1" x14ac:dyDescent="0.25">
      <c r="A133" s="12" t="str">
        <f t="shared" si="18"/>
        <v> AN 266.22 </v>
      </c>
      <c r="B133" s="17" t="str">
        <f t="shared" si="19"/>
        <v>I</v>
      </c>
      <c r="C133" s="12">
        <f t="shared" si="20"/>
        <v>28698.466</v>
      </c>
      <c r="D133" s="15" t="str">
        <f t="shared" si="21"/>
        <v>vis</v>
      </c>
      <c r="E133" s="42">
        <f>VLOOKUP(C133,Active!C$21:E$973,3,FALSE)</f>
        <v>1275.0005139509612</v>
      </c>
      <c r="F133" s="17" t="s">
        <v>115</v>
      </c>
      <c r="G133" s="15" t="str">
        <f t="shared" si="22"/>
        <v>28698.466</v>
      </c>
      <c r="H133" s="12">
        <f t="shared" si="23"/>
        <v>1275</v>
      </c>
      <c r="I133" s="43" t="s">
        <v>286</v>
      </c>
      <c r="J133" s="44" t="s">
        <v>287</v>
      </c>
      <c r="K133" s="43">
        <v>1275</v>
      </c>
      <c r="L133" s="43" t="s">
        <v>157</v>
      </c>
      <c r="M133" s="44" t="s">
        <v>134</v>
      </c>
      <c r="N133" s="44"/>
      <c r="O133" s="45" t="s">
        <v>274</v>
      </c>
      <c r="P133" s="45" t="s">
        <v>275</v>
      </c>
    </row>
    <row r="134" spans="1:16" ht="12.75" customHeight="1" thickBot="1" x14ac:dyDescent="0.25">
      <c r="A134" s="12" t="str">
        <f t="shared" si="18"/>
        <v> AN 266.22 </v>
      </c>
      <c r="B134" s="17" t="str">
        <f t="shared" si="19"/>
        <v>I</v>
      </c>
      <c r="C134" s="12">
        <f t="shared" si="20"/>
        <v>28757.46</v>
      </c>
      <c r="D134" s="15" t="str">
        <f t="shared" si="21"/>
        <v>vis</v>
      </c>
      <c r="E134" s="42">
        <f>VLOOKUP(C134,Active!C$21:E$973,3,FALSE)</f>
        <v>1291.0005261013582</v>
      </c>
      <c r="F134" s="17" t="s">
        <v>115</v>
      </c>
      <c r="G134" s="15" t="str">
        <f t="shared" si="22"/>
        <v>28757.460</v>
      </c>
      <c r="H134" s="12">
        <f t="shared" si="23"/>
        <v>1291</v>
      </c>
      <c r="I134" s="43" t="s">
        <v>288</v>
      </c>
      <c r="J134" s="44" t="s">
        <v>289</v>
      </c>
      <c r="K134" s="43">
        <v>1291</v>
      </c>
      <c r="L134" s="43" t="s">
        <v>157</v>
      </c>
      <c r="M134" s="44" t="s">
        <v>134</v>
      </c>
      <c r="N134" s="44"/>
      <c r="O134" s="45" t="s">
        <v>274</v>
      </c>
      <c r="P134" s="45" t="s">
        <v>275</v>
      </c>
    </row>
    <row r="135" spans="1:16" ht="12.75" customHeight="1" thickBot="1" x14ac:dyDescent="0.25">
      <c r="A135" s="12" t="str">
        <f t="shared" si="18"/>
        <v> AN 266.22 </v>
      </c>
      <c r="B135" s="17" t="str">
        <f t="shared" si="19"/>
        <v>I</v>
      </c>
      <c r="C135" s="12">
        <f t="shared" si="20"/>
        <v>28779.574000000001</v>
      </c>
      <c r="D135" s="15" t="str">
        <f t="shared" si="21"/>
        <v>vis</v>
      </c>
      <c r="E135" s="42">
        <f>VLOOKUP(C135,Active!C$21:E$973,3,FALSE)</f>
        <v>1296.9981575332652</v>
      </c>
      <c r="F135" s="17" t="s">
        <v>115</v>
      </c>
      <c r="G135" s="15" t="str">
        <f t="shared" si="22"/>
        <v>28779.574</v>
      </c>
      <c r="H135" s="12">
        <f t="shared" si="23"/>
        <v>1297</v>
      </c>
      <c r="I135" s="43" t="s">
        <v>290</v>
      </c>
      <c r="J135" s="44" t="s">
        <v>291</v>
      </c>
      <c r="K135" s="43">
        <v>1297</v>
      </c>
      <c r="L135" s="43" t="s">
        <v>182</v>
      </c>
      <c r="M135" s="44" t="s">
        <v>134</v>
      </c>
      <c r="N135" s="44"/>
      <c r="O135" s="45" t="s">
        <v>274</v>
      </c>
      <c r="P135" s="45" t="s">
        <v>275</v>
      </c>
    </row>
    <row r="136" spans="1:16" ht="12.75" customHeight="1" thickBot="1" x14ac:dyDescent="0.25">
      <c r="A136" s="12" t="str">
        <f t="shared" si="18"/>
        <v> AN 266.22 </v>
      </c>
      <c r="B136" s="17" t="str">
        <f t="shared" si="19"/>
        <v>I</v>
      </c>
      <c r="C136" s="12">
        <f t="shared" si="20"/>
        <v>28820.141</v>
      </c>
      <c r="D136" s="15" t="str">
        <f t="shared" si="21"/>
        <v>vis</v>
      </c>
      <c r="E136" s="42">
        <f>VLOOKUP(C136,Active!C$21:E$973,3,FALSE)</f>
        <v>1308.0005051093772</v>
      </c>
      <c r="F136" s="17" t="s">
        <v>115</v>
      </c>
      <c r="G136" s="15" t="str">
        <f t="shared" si="22"/>
        <v>28820.141</v>
      </c>
      <c r="H136" s="12">
        <f t="shared" si="23"/>
        <v>1308</v>
      </c>
      <c r="I136" s="43" t="s">
        <v>292</v>
      </c>
      <c r="J136" s="44" t="s">
        <v>293</v>
      </c>
      <c r="K136" s="43">
        <v>1308</v>
      </c>
      <c r="L136" s="43" t="s">
        <v>157</v>
      </c>
      <c r="M136" s="44" t="s">
        <v>134</v>
      </c>
      <c r="N136" s="44"/>
      <c r="O136" s="45" t="s">
        <v>274</v>
      </c>
      <c r="P136" s="45" t="s">
        <v>275</v>
      </c>
    </row>
    <row r="137" spans="1:16" ht="12.75" customHeight="1" thickBot="1" x14ac:dyDescent="0.25">
      <c r="A137" s="12" t="str">
        <f t="shared" si="18"/>
        <v> AA 27.155 </v>
      </c>
      <c r="B137" s="17" t="str">
        <f t="shared" si="19"/>
        <v>I</v>
      </c>
      <c r="C137" s="12">
        <f t="shared" si="20"/>
        <v>29052.43</v>
      </c>
      <c r="D137" s="15" t="str">
        <f t="shared" si="21"/>
        <v>vis</v>
      </c>
      <c r="E137" s="42">
        <f>VLOOKUP(C137,Active!C$21:E$973,3,FALSE)</f>
        <v>1371.0005868533456</v>
      </c>
      <c r="F137" s="17" t="s">
        <v>115</v>
      </c>
      <c r="G137" s="15" t="str">
        <f t="shared" si="22"/>
        <v>29052.430</v>
      </c>
      <c r="H137" s="12">
        <f t="shared" si="23"/>
        <v>1371</v>
      </c>
      <c r="I137" s="43" t="s">
        <v>294</v>
      </c>
      <c r="J137" s="44" t="s">
        <v>295</v>
      </c>
      <c r="K137" s="43">
        <v>1371</v>
      </c>
      <c r="L137" s="43" t="s">
        <v>157</v>
      </c>
      <c r="M137" s="44" t="s">
        <v>134</v>
      </c>
      <c r="N137" s="44"/>
      <c r="O137" s="45" t="s">
        <v>261</v>
      </c>
      <c r="P137" s="45" t="s">
        <v>265</v>
      </c>
    </row>
    <row r="138" spans="1:16" ht="12.75" customHeight="1" thickBot="1" x14ac:dyDescent="0.25">
      <c r="A138" s="12" t="str">
        <f t="shared" si="18"/>
        <v> IODE 4.2.211 </v>
      </c>
      <c r="B138" s="17" t="str">
        <f t="shared" si="19"/>
        <v>I</v>
      </c>
      <c r="C138" s="12">
        <f t="shared" si="20"/>
        <v>31268.394</v>
      </c>
      <c r="D138" s="15" t="str">
        <f t="shared" si="21"/>
        <v>vis</v>
      </c>
      <c r="E138" s="42">
        <f>VLOOKUP(C138,Active!C$21:E$973,3,FALSE)</f>
        <v>1972.0015517793249</v>
      </c>
      <c r="F138" s="17" t="s">
        <v>115</v>
      </c>
      <c r="G138" s="15" t="str">
        <f t="shared" si="22"/>
        <v>31268.394</v>
      </c>
      <c r="H138" s="12">
        <f t="shared" si="23"/>
        <v>1972</v>
      </c>
      <c r="I138" s="43" t="s">
        <v>296</v>
      </c>
      <c r="J138" s="44" t="s">
        <v>297</v>
      </c>
      <c r="K138" s="43">
        <v>1972</v>
      </c>
      <c r="L138" s="43" t="s">
        <v>298</v>
      </c>
      <c r="M138" s="44" t="s">
        <v>134</v>
      </c>
      <c r="N138" s="44"/>
      <c r="O138" s="45" t="s">
        <v>299</v>
      </c>
      <c r="P138" s="45" t="s">
        <v>300</v>
      </c>
    </row>
    <row r="139" spans="1:16" ht="12.75" customHeight="1" thickBot="1" x14ac:dyDescent="0.25">
      <c r="A139" s="12" t="str">
        <f t="shared" ref="A139:A153" si="24">P139</f>
        <v> AJ 64.261 </v>
      </c>
      <c r="B139" s="17" t="str">
        <f t="shared" ref="B139:B153" si="25">IF(H139=INT(H139),"I","II")</f>
        <v>I</v>
      </c>
      <c r="C139" s="12">
        <f t="shared" ref="C139:C153" si="26">1*G139</f>
        <v>32005.811000000002</v>
      </c>
      <c r="D139" s="15" t="str">
        <f t="shared" ref="D139:D153" si="27">VLOOKUP(F139,I$1:J$5,2,FALSE)</f>
        <v>vis</v>
      </c>
      <c r="E139" s="42">
        <f>VLOOKUP(C139,Active!C$21:E$973,3,FALSE)</f>
        <v>2171.9995339454708</v>
      </c>
      <c r="F139" s="17" t="s">
        <v>115</v>
      </c>
      <c r="G139" s="15" t="str">
        <f t="shared" ref="G139:G153" si="28">MID(I139,3,LEN(I139)-3)</f>
        <v>32005.811</v>
      </c>
      <c r="H139" s="12">
        <f t="shared" ref="H139:H153" si="29">1*K139</f>
        <v>2172</v>
      </c>
      <c r="I139" s="43" t="s">
        <v>301</v>
      </c>
      <c r="J139" s="44" t="s">
        <v>302</v>
      </c>
      <c r="K139" s="43">
        <v>2172</v>
      </c>
      <c r="L139" s="43" t="s">
        <v>133</v>
      </c>
      <c r="M139" s="44" t="s">
        <v>118</v>
      </c>
      <c r="N139" s="44"/>
      <c r="O139" s="45" t="s">
        <v>303</v>
      </c>
      <c r="P139" s="45" t="s">
        <v>304</v>
      </c>
    </row>
    <row r="140" spans="1:16" ht="12.75" customHeight="1" thickBot="1" x14ac:dyDescent="0.25">
      <c r="A140" s="12" t="str">
        <f t="shared" si="24"/>
        <v> AJ 64.261 </v>
      </c>
      <c r="B140" s="17" t="str">
        <f t="shared" si="25"/>
        <v>I</v>
      </c>
      <c r="C140" s="12">
        <f t="shared" si="26"/>
        <v>32274.973999999998</v>
      </c>
      <c r="D140" s="15" t="str">
        <f t="shared" si="27"/>
        <v>vis</v>
      </c>
      <c r="E140" s="42">
        <f>VLOOKUP(C140,Active!C$21:E$973,3,FALSE)</f>
        <v>2245.0003691225629</v>
      </c>
      <c r="F140" s="17" t="s">
        <v>115</v>
      </c>
      <c r="G140" s="15" t="str">
        <f t="shared" si="28"/>
        <v>32274.974</v>
      </c>
      <c r="H140" s="12">
        <f t="shared" si="29"/>
        <v>2245</v>
      </c>
      <c r="I140" s="43" t="s">
        <v>305</v>
      </c>
      <c r="J140" s="44" t="s">
        <v>306</v>
      </c>
      <c r="K140" s="43">
        <v>2245</v>
      </c>
      <c r="L140" s="43" t="s">
        <v>164</v>
      </c>
      <c r="M140" s="44" t="s">
        <v>118</v>
      </c>
      <c r="N140" s="44"/>
      <c r="O140" s="45" t="s">
        <v>303</v>
      </c>
      <c r="P140" s="45" t="s">
        <v>304</v>
      </c>
    </row>
    <row r="141" spans="1:16" ht="12.75" customHeight="1" thickBot="1" x14ac:dyDescent="0.25">
      <c r="A141" s="12" t="str">
        <f t="shared" si="24"/>
        <v> AJ 64.261 </v>
      </c>
      <c r="B141" s="17" t="str">
        <f t="shared" si="25"/>
        <v>I</v>
      </c>
      <c r="C141" s="12">
        <f t="shared" si="26"/>
        <v>33797.754000000001</v>
      </c>
      <c r="D141" s="15" t="str">
        <f t="shared" si="27"/>
        <v>vis</v>
      </c>
      <c r="E141" s="42">
        <f>VLOOKUP(C141,Active!C$21:E$973,3,FALSE)</f>
        <v>2657.9999708173486</v>
      </c>
      <c r="F141" s="17" t="s">
        <v>115</v>
      </c>
      <c r="G141" s="15" t="str">
        <f t="shared" si="28"/>
        <v>33797.754</v>
      </c>
      <c r="H141" s="12">
        <f t="shared" si="29"/>
        <v>2658</v>
      </c>
      <c r="I141" s="43" t="s">
        <v>307</v>
      </c>
      <c r="J141" s="44" t="s">
        <v>308</v>
      </c>
      <c r="K141" s="43">
        <v>2658</v>
      </c>
      <c r="L141" s="43" t="s">
        <v>141</v>
      </c>
      <c r="M141" s="44" t="s">
        <v>118</v>
      </c>
      <c r="N141" s="44"/>
      <c r="O141" s="45" t="s">
        <v>303</v>
      </c>
      <c r="P141" s="45" t="s">
        <v>304</v>
      </c>
    </row>
    <row r="142" spans="1:16" ht="12.75" customHeight="1" thickBot="1" x14ac:dyDescent="0.25">
      <c r="A142" s="12" t="str">
        <f t="shared" si="24"/>
        <v> AJ 67.462 </v>
      </c>
      <c r="B142" s="17" t="str">
        <f t="shared" si="25"/>
        <v>I</v>
      </c>
      <c r="C142" s="12">
        <f t="shared" si="26"/>
        <v>34892.824000000001</v>
      </c>
      <c r="D142" s="15" t="str">
        <f t="shared" si="27"/>
        <v>vis</v>
      </c>
      <c r="E142" s="42">
        <f>VLOOKUP(C142,Active!C$21:E$973,3,FALSE)</f>
        <v>2954.9985351719556</v>
      </c>
      <c r="F142" s="17" t="s">
        <v>115</v>
      </c>
      <c r="G142" s="15" t="str">
        <f t="shared" si="28"/>
        <v>34892.824</v>
      </c>
      <c r="H142" s="12">
        <f t="shared" si="29"/>
        <v>2955</v>
      </c>
      <c r="I142" s="43" t="s">
        <v>309</v>
      </c>
      <c r="J142" s="44" t="s">
        <v>310</v>
      </c>
      <c r="K142" s="43">
        <v>2955</v>
      </c>
      <c r="L142" s="43" t="s">
        <v>217</v>
      </c>
      <c r="M142" s="44" t="s">
        <v>118</v>
      </c>
      <c r="N142" s="44"/>
      <c r="O142" s="45" t="s">
        <v>119</v>
      </c>
      <c r="P142" s="45" t="s">
        <v>120</v>
      </c>
    </row>
    <row r="143" spans="1:16" ht="12.75" customHeight="1" thickBot="1" x14ac:dyDescent="0.25">
      <c r="A143" s="12" t="str">
        <f t="shared" si="24"/>
        <v> AJ 64.261 </v>
      </c>
      <c r="B143" s="17" t="str">
        <f t="shared" si="25"/>
        <v>I</v>
      </c>
      <c r="C143" s="12">
        <f t="shared" si="26"/>
        <v>35696.623</v>
      </c>
      <c r="D143" s="15" t="str">
        <f t="shared" si="27"/>
        <v>pg</v>
      </c>
      <c r="E143" s="42">
        <f>VLOOKUP(C143,Active!C$21:E$973,3,FALSE)</f>
        <v>3173.0002602029294</v>
      </c>
      <c r="F143" s="17" t="str">
        <f>LEFT(M143,1)</f>
        <v>F</v>
      </c>
      <c r="G143" s="15" t="str">
        <f t="shared" si="28"/>
        <v>35696.623</v>
      </c>
      <c r="H143" s="12">
        <f t="shared" si="29"/>
        <v>3173</v>
      </c>
      <c r="I143" s="43" t="s">
        <v>311</v>
      </c>
      <c r="J143" s="44" t="s">
        <v>312</v>
      </c>
      <c r="K143" s="43">
        <v>3173</v>
      </c>
      <c r="L143" s="43" t="s">
        <v>164</v>
      </c>
      <c r="M143" s="44" t="s">
        <v>118</v>
      </c>
      <c r="N143" s="44"/>
      <c r="O143" s="45" t="s">
        <v>303</v>
      </c>
      <c r="P143" s="45" t="s">
        <v>304</v>
      </c>
    </row>
    <row r="144" spans="1:16" ht="12.75" customHeight="1" thickBot="1" x14ac:dyDescent="0.25">
      <c r="A144" s="12" t="str">
        <f t="shared" si="24"/>
        <v> AAP 5.140 </v>
      </c>
      <c r="B144" s="17" t="str">
        <f t="shared" si="25"/>
        <v>I</v>
      </c>
      <c r="C144" s="12">
        <f t="shared" si="26"/>
        <v>38561.5124</v>
      </c>
      <c r="D144" s="15" t="str">
        <f t="shared" si="27"/>
        <v>PE</v>
      </c>
      <c r="E144" s="42">
        <f>VLOOKUP(C144,Active!C$21:E$973,3,FALSE)</f>
        <v>3949.9990263409218</v>
      </c>
      <c r="F144" s="17" t="str">
        <f>LEFT(M144,1)</f>
        <v>E</v>
      </c>
      <c r="G144" s="15" t="str">
        <f t="shared" si="28"/>
        <v>38561.5124</v>
      </c>
      <c r="H144" s="12">
        <f t="shared" si="29"/>
        <v>3950</v>
      </c>
      <c r="I144" s="43" t="s">
        <v>313</v>
      </c>
      <c r="J144" s="44" t="s">
        <v>314</v>
      </c>
      <c r="K144" s="43">
        <v>3950</v>
      </c>
      <c r="L144" s="43" t="s">
        <v>315</v>
      </c>
      <c r="M144" s="44" t="s">
        <v>316</v>
      </c>
      <c r="N144" s="44" t="s">
        <v>317</v>
      </c>
      <c r="O144" s="45" t="s">
        <v>318</v>
      </c>
      <c r="P144" s="45" t="s">
        <v>319</v>
      </c>
    </row>
    <row r="145" spans="1:16" ht="12.75" customHeight="1" thickBot="1" x14ac:dyDescent="0.25">
      <c r="A145" s="12" t="str">
        <f t="shared" si="24"/>
        <v> ST 29.255 </v>
      </c>
      <c r="B145" s="17" t="str">
        <f t="shared" si="25"/>
        <v>I</v>
      </c>
      <c r="C145" s="12">
        <f t="shared" si="26"/>
        <v>38594.697</v>
      </c>
      <c r="D145" s="15" t="str">
        <f t="shared" si="27"/>
        <v>vis</v>
      </c>
      <c r="E145" s="42">
        <f>VLOOKUP(C145,Active!C$21:E$973,3,FALSE)</f>
        <v>3958.9991620022788</v>
      </c>
      <c r="F145" s="17" t="str">
        <f>LEFT(M145,1)</f>
        <v>V</v>
      </c>
      <c r="G145" s="15" t="str">
        <f t="shared" si="28"/>
        <v>38594.697</v>
      </c>
      <c r="H145" s="12">
        <f t="shared" si="29"/>
        <v>3959</v>
      </c>
      <c r="I145" s="43" t="s">
        <v>320</v>
      </c>
      <c r="J145" s="44" t="s">
        <v>321</v>
      </c>
      <c r="K145" s="43">
        <v>3959</v>
      </c>
      <c r="L145" s="43" t="s">
        <v>117</v>
      </c>
      <c r="M145" s="44" t="s">
        <v>134</v>
      </c>
      <c r="N145" s="44"/>
      <c r="O145" s="45" t="s">
        <v>322</v>
      </c>
      <c r="P145" s="45" t="s">
        <v>323</v>
      </c>
    </row>
    <row r="146" spans="1:16" ht="12.75" customHeight="1" thickBot="1" x14ac:dyDescent="0.25">
      <c r="A146" s="12" t="str">
        <f t="shared" si="24"/>
        <v> AVSJ 3.64 </v>
      </c>
      <c r="B146" s="17" t="str">
        <f t="shared" si="25"/>
        <v>I</v>
      </c>
      <c r="C146" s="12">
        <f t="shared" si="26"/>
        <v>39678.716999999997</v>
      </c>
      <c r="D146" s="15" t="str">
        <f t="shared" si="27"/>
        <v>vis</v>
      </c>
      <c r="E146" s="42">
        <f>VLOOKUP(C146,Active!C$21:E$973,3,FALSE)</f>
        <v>4253.0008091405252</v>
      </c>
      <c r="F146" s="17" t="str">
        <f>LEFT(M146,1)</f>
        <v>V</v>
      </c>
      <c r="G146" s="15" t="str">
        <f t="shared" si="28"/>
        <v>39678.717</v>
      </c>
      <c r="H146" s="12">
        <f t="shared" si="29"/>
        <v>4253</v>
      </c>
      <c r="I146" s="43" t="s">
        <v>328</v>
      </c>
      <c r="J146" s="44" t="s">
        <v>329</v>
      </c>
      <c r="K146" s="43">
        <v>4253</v>
      </c>
      <c r="L146" s="43" t="s">
        <v>154</v>
      </c>
      <c r="M146" s="44" t="s">
        <v>134</v>
      </c>
      <c r="N146" s="44"/>
      <c r="O146" s="45" t="s">
        <v>326</v>
      </c>
      <c r="P146" s="45" t="s">
        <v>330</v>
      </c>
    </row>
    <row r="147" spans="1:16" ht="12.75" customHeight="1" thickBot="1" x14ac:dyDescent="0.25">
      <c r="A147" s="12" t="str">
        <f t="shared" si="24"/>
        <v> AVSJ 7.37 </v>
      </c>
      <c r="B147" s="17" t="str">
        <f t="shared" si="25"/>
        <v>I</v>
      </c>
      <c r="C147" s="12">
        <f t="shared" si="26"/>
        <v>42576.79</v>
      </c>
      <c r="D147" s="15" t="str">
        <f t="shared" si="27"/>
        <v>vis</v>
      </c>
      <c r="E147" s="42">
        <f>VLOOKUP(C147,Active!C$21:E$973,3,FALSE)</f>
        <v>5038.9994397256478</v>
      </c>
      <c r="F147" s="17" t="s">
        <v>115</v>
      </c>
      <c r="G147" s="15" t="str">
        <f t="shared" si="28"/>
        <v>42576.790</v>
      </c>
      <c r="H147" s="12">
        <f t="shared" si="29"/>
        <v>5039</v>
      </c>
      <c r="I147" s="43" t="s">
        <v>376</v>
      </c>
      <c r="J147" s="44" t="s">
        <v>377</v>
      </c>
      <c r="K147" s="43">
        <v>5039</v>
      </c>
      <c r="L147" s="43" t="s">
        <v>133</v>
      </c>
      <c r="M147" s="44" t="s">
        <v>134</v>
      </c>
      <c r="N147" s="44"/>
      <c r="O147" s="45" t="s">
        <v>322</v>
      </c>
      <c r="P147" s="45" t="s">
        <v>378</v>
      </c>
    </row>
    <row r="148" spans="1:16" ht="12.75" customHeight="1" thickBot="1" x14ac:dyDescent="0.25">
      <c r="A148" s="12" t="str">
        <f t="shared" si="24"/>
        <v>IBVS 1938 </v>
      </c>
      <c r="B148" s="17" t="str">
        <f t="shared" si="25"/>
        <v>I</v>
      </c>
      <c r="C148" s="12">
        <f t="shared" si="26"/>
        <v>44427.725100000003</v>
      </c>
      <c r="D148" s="15" t="str">
        <f t="shared" si="27"/>
        <v>vis</v>
      </c>
      <c r="E148" s="42">
        <f>VLOOKUP(C148,Active!C$21:E$973,3,FALSE)</f>
        <v>5540.9993734408918</v>
      </c>
      <c r="F148" s="17" t="s">
        <v>115</v>
      </c>
      <c r="G148" s="15" t="str">
        <f t="shared" si="28"/>
        <v>44427.7251</v>
      </c>
      <c r="H148" s="12">
        <f t="shared" si="29"/>
        <v>5541</v>
      </c>
      <c r="I148" s="43" t="s">
        <v>416</v>
      </c>
      <c r="J148" s="44" t="s">
        <v>417</v>
      </c>
      <c r="K148" s="43">
        <v>5541</v>
      </c>
      <c r="L148" s="43" t="s">
        <v>418</v>
      </c>
      <c r="M148" s="44" t="s">
        <v>316</v>
      </c>
      <c r="N148" s="44" t="s">
        <v>317</v>
      </c>
      <c r="O148" s="45" t="s">
        <v>419</v>
      </c>
      <c r="P148" s="46" t="s">
        <v>420</v>
      </c>
    </row>
    <row r="149" spans="1:16" ht="12.75" customHeight="1" thickBot="1" x14ac:dyDescent="0.25">
      <c r="A149" s="12" t="str">
        <f t="shared" si="24"/>
        <v> BRNO 28 </v>
      </c>
      <c r="B149" s="17" t="str">
        <f t="shared" si="25"/>
        <v>I</v>
      </c>
      <c r="C149" s="12">
        <f t="shared" si="26"/>
        <v>46463.008999999998</v>
      </c>
      <c r="D149" s="15" t="str">
        <f t="shared" si="27"/>
        <v>vis</v>
      </c>
      <c r="E149" s="42">
        <f>VLOOKUP(C149,Active!C$21:E$973,3,FALSE)</f>
        <v>6092.9973245801284</v>
      </c>
      <c r="F149" s="17" t="s">
        <v>115</v>
      </c>
      <c r="G149" s="15" t="str">
        <f t="shared" si="28"/>
        <v>46463.009</v>
      </c>
      <c r="H149" s="12">
        <f t="shared" si="29"/>
        <v>6093</v>
      </c>
      <c r="I149" s="43" t="s">
        <v>463</v>
      </c>
      <c r="J149" s="44" t="s">
        <v>464</v>
      </c>
      <c r="K149" s="43">
        <v>6093</v>
      </c>
      <c r="L149" s="43" t="s">
        <v>465</v>
      </c>
      <c r="M149" s="44" t="s">
        <v>134</v>
      </c>
      <c r="N149" s="44"/>
      <c r="O149" s="45" t="s">
        <v>466</v>
      </c>
      <c r="P149" s="45" t="s">
        <v>467</v>
      </c>
    </row>
    <row r="150" spans="1:16" ht="12.75" customHeight="1" thickBot="1" x14ac:dyDescent="0.25">
      <c r="A150" s="12" t="str">
        <f t="shared" si="24"/>
        <v> BRNO 32 </v>
      </c>
      <c r="B150" s="17" t="str">
        <f t="shared" si="25"/>
        <v>I</v>
      </c>
      <c r="C150" s="12">
        <f t="shared" si="26"/>
        <v>50629.456899999997</v>
      </c>
      <c r="D150" s="15" t="str">
        <f t="shared" si="27"/>
        <v>vis</v>
      </c>
      <c r="E150" s="42">
        <f>VLOOKUP(C150,Active!C$21:E$973,3,FALSE)</f>
        <v>7222.9972741342817</v>
      </c>
      <c r="F150" s="17" t="s">
        <v>115</v>
      </c>
      <c r="G150" s="15" t="str">
        <f t="shared" si="28"/>
        <v>50629.4569</v>
      </c>
      <c r="H150" s="12">
        <f t="shared" si="29"/>
        <v>7223</v>
      </c>
      <c r="I150" s="43" t="s">
        <v>524</v>
      </c>
      <c r="J150" s="44" t="s">
        <v>525</v>
      </c>
      <c r="K150" s="43">
        <v>7223</v>
      </c>
      <c r="L150" s="43" t="s">
        <v>526</v>
      </c>
      <c r="M150" s="44" t="s">
        <v>134</v>
      </c>
      <c r="N150" s="44"/>
      <c r="O150" s="45" t="s">
        <v>527</v>
      </c>
      <c r="P150" s="45" t="s">
        <v>528</v>
      </c>
    </row>
    <row r="151" spans="1:16" ht="12.75" customHeight="1" thickBot="1" x14ac:dyDescent="0.25">
      <c r="A151" s="12" t="str">
        <f t="shared" si="24"/>
        <v> BRNO 32 </v>
      </c>
      <c r="B151" s="17" t="str">
        <f t="shared" si="25"/>
        <v>I</v>
      </c>
      <c r="C151" s="12">
        <f t="shared" si="26"/>
        <v>50629.467299999997</v>
      </c>
      <c r="D151" s="15" t="str">
        <f t="shared" si="27"/>
        <v>vis</v>
      </c>
      <c r="E151" s="42">
        <f>VLOOKUP(C151,Active!C$21:E$973,3,FALSE)</f>
        <v>7223.0000947622493</v>
      </c>
      <c r="F151" s="17" t="s">
        <v>115</v>
      </c>
      <c r="G151" s="15" t="str">
        <f t="shared" si="28"/>
        <v>50629.4673</v>
      </c>
      <c r="H151" s="12">
        <f t="shared" si="29"/>
        <v>7223</v>
      </c>
      <c r="I151" s="43" t="s">
        <v>529</v>
      </c>
      <c r="J151" s="44" t="s">
        <v>530</v>
      </c>
      <c r="K151" s="43">
        <v>7223</v>
      </c>
      <c r="L151" s="43" t="s">
        <v>531</v>
      </c>
      <c r="M151" s="44" t="s">
        <v>134</v>
      </c>
      <c r="N151" s="44"/>
      <c r="O151" s="45" t="s">
        <v>532</v>
      </c>
      <c r="P151" s="45" t="s">
        <v>528</v>
      </c>
    </row>
    <row r="152" spans="1:16" ht="12.75" customHeight="1" thickBot="1" x14ac:dyDescent="0.25">
      <c r="A152" s="12" t="str">
        <f t="shared" si="24"/>
        <v> BBS 122 </v>
      </c>
      <c r="B152" s="17" t="str">
        <f t="shared" si="25"/>
        <v>I</v>
      </c>
      <c r="C152" s="12">
        <f t="shared" si="26"/>
        <v>51606.553</v>
      </c>
      <c r="D152" s="15" t="str">
        <f t="shared" si="27"/>
        <v>vis</v>
      </c>
      <c r="E152" s="42">
        <f>VLOOKUP(C152,Active!C$21:E$973,3,FALSE)</f>
        <v>7487.9996383087055</v>
      </c>
      <c r="F152" s="17" t="s">
        <v>115</v>
      </c>
      <c r="G152" s="15" t="str">
        <f t="shared" si="28"/>
        <v>51606.553</v>
      </c>
      <c r="H152" s="12">
        <f t="shared" si="29"/>
        <v>7488</v>
      </c>
      <c r="I152" s="43" t="s">
        <v>542</v>
      </c>
      <c r="J152" s="44" t="s">
        <v>543</v>
      </c>
      <c r="K152" s="43" t="s">
        <v>544</v>
      </c>
      <c r="L152" s="43" t="s">
        <v>212</v>
      </c>
      <c r="M152" s="44" t="s">
        <v>134</v>
      </c>
      <c r="N152" s="44"/>
      <c r="O152" s="45" t="s">
        <v>333</v>
      </c>
      <c r="P152" s="45" t="s">
        <v>545</v>
      </c>
    </row>
    <row r="153" spans="1:16" ht="12.75" customHeight="1" thickBot="1" x14ac:dyDescent="0.25">
      <c r="A153" s="12" t="str">
        <f t="shared" si="24"/>
        <v> BBS 128 </v>
      </c>
      <c r="B153" s="17" t="str">
        <f t="shared" si="25"/>
        <v>I</v>
      </c>
      <c r="C153" s="12">
        <f t="shared" si="26"/>
        <v>52443.525999999998</v>
      </c>
      <c r="D153" s="15" t="str">
        <f t="shared" si="27"/>
        <v>vis</v>
      </c>
      <c r="E153" s="42">
        <f>VLOOKUP(C153,Active!C$21:E$973,3,FALSE)</f>
        <v>7714.9986241302213</v>
      </c>
      <c r="F153" s="17" t="s">
        <v>115</v>
      </c>
      <c r="G153" s="15" t="str">
        <f t="shared" si="28"/>
        <v>52443.526</v>
      </c>
      <c r="H153" s="12">
        <f t="shared" si="29"/>
        <v>7715</v>
      </c>
      <c r="I153" s="43" t="s">
        <v>546</v>
      </c>
      <c r="J153" s="44" t="s">
        <v>547</v>
      </c>
      <c r="K153" s="43" t="s">
        <v>548</v>
      </c>
      <c r="L153" s="43" t="s">
        <v>217</v>
      </c>
      <c r="M153" s="44" t="s">
        <v>134</v>
      </c>
      <c r="N153" s="44"/>
      <c r="O153" s="45" t="s">
        <v>333</v>
      </c>
      <c r="P153" s="45" t="s">
        <v>549</v>
      </c>
    </row>
    <row r="154" spans="1:16" x14ac:dyDescent="0.2">
      <c r="B154" s="17"/>
      <c r="F154" s="17"/>
    </row>
    <row r="155" spans="1:16" x14ac:dyDescent="0.2">
      <c r="B155" s="17"/>
      <c r="F155" s="17"/>
    </row>
    <row r="156" spans="1:16" x14ac:dyDescent="0.2">
      <c r="B156" s="17"/>
      <c r="F156" s="17"/>
    </row>
    <row r="157" spans="1:16" x14ac:dyDescent="0.2">
      <c r="B157" s="17"/>
      <c r="F157" s="17"/>
    </row>
    <row r="158" spans="1:16" x14ac:dyDescent="0.2">
      <c r="B158" s="17"/>
      <c r="F158" s="17"/>
    </row>
    <row r="159" spans="1:16" x14ac:dyDescent="0.2">
      <c r="B159" s="17"/>
      <c r="F159" s="17"/>
    </row>
    <row r="160" spans="1:1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</sheetData>
  <phoneticPr fontId="8" type="noConversion"/>
  <hyperlinks>
    <hyperlink ref="P11" r:id="rId1" display="http://www.konkoly.hu/cgi-bin/IBVS?111" xr:uid="{00000000-0004-0000-0100-000000000000}"/>
    <hyperlink ref="P148" r:id="rId2" display="http://www.konkoly.hu/cgi-bin/IBVS?1938" xr:uid="{00000000-0004-0000-0100-000001000000}"/>
    <hyperlink ref="P72" r:id="rId3" display="http://www.bav-astro.de/sfs/BAVM_link.php?BAVMnr=133" xr:uid="{00000000-0004-0000-0100-000002000000}"/>
    <hyperlink ref="P74" r:id="rId4" display="http://var.astro.cz/oejv/issues/oejv0003.pdf" xr:uid="{00000000-0004-0000-0100-000003000000}"/>
    <hyperlink ref="P75" r:id="rId5" display="http://www.konkoly.hu/cgi-bin/IBVS?5898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2023-08-06T07:59:41Z</dcterms:modified>
</cp:coreProperties>
</file>