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4CAD74B-A37C-4283-824C-EAA6F06D0C11}" xr6:coauthVersionLast="47" xr6:coauthVersionMax="47" xr10:uidLastSave="{00000000-0000-0000-0000-000000000000}"/>
  <bookViews>
    <workbookView xWindow="13470" yWindow="105" windowWidth="1450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0" i="1" l="1"/>
  <c r="F60" i="1" s="1"/>
  <c r="G60" i="1" s="1"/>
  <c r="K60" i="1" s="1"/>
  <c r="Q60" i="1"/>
  <c r="E51" i="1"/>
  <c r="F51" i="1" s="1"/>
  <c r="G51" i="1" s="1"/>
  <c r="K51" i="1" s="1"/>
  <c r="Q51" i="1"/>
  <c r="E53" i="1"/>
  <c r="F53" i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/>
  <c r="G58" i="1"/>
  <c r="K58" i="1"/>
  <c r="Q58" i="1"/>
  <c r="E59" i="1"/>
  <c r="F59" i="1" s="1"/>
  <c r="G59" i="1" s="1"/>
  <c r="K59" i="1" s="1"/>
  <c r="Q59" i="1"/>
  <c r="E61" i="1"/>
  <c r="F61" i="1" s="1"/>
  <c r="G61" i="1" s="1"/>
  <c r="K61" i="1" s="1"/>
  <c r="Q61" i="1"/>
  <c r="C9" i="1"/>
  <c r="D9" i="1"/>
  <c r="F16" i="1"/>
  <c r="F17" i="1" s="1"/>
  <c r="C17" i="1"/>
  <c r="E21" i="1"/>
  <c r="F21" i="1" s="1"/>
  <c r="G21" i="1" s="1"/>
  <c r="Q21" i="1"/>
  <c r="E22" i="1"/>
  <c r="F22" i="1"/>
  <c r="G22" i="1"/>
  <c r="J22" i="1"/>
  <c r="Q22" i="1"/>
  <c r="E23" i="1"/>
  <c r="F23" i="1"/>
  <c r="G23" i="1" s="1"/>
  <c r="J23" i="1" s="1"/>
  <c r="Q23" i="1"/>
  <c r="E24" i="1"/>
  <c r="F24" i="1"/>
  <c r="G24" i="1" s="1"/>
  <c r="K24" i="1" s="1"/>
  <c r="Q24" i="1"/>
  <c r="E25" i="1"/>
  <c r="F25" i="1"/>
  <c r="G25" i="1"/>
  <c r="K25" i="1"/>
  <c r="Q25" i="1"/>
  <c r="E26" i="1"/>
  <c r="F26" i="1" s="1"/>
  <c r="G26" i="1" s="1"/>
  <c r="K26" i="1" s="1"/>
  <c r="Q26" i="1"/>
  <c r="E27" i="1"/>
  <c r="F27" i="1"/>
  <c r="G27" i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/>
  <c r="K30" i="1"/>
  <c r="Q30" i="1"/>
  <c r="E31" i="1"/>
  <c r="F31" i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/>
  <c r="Q33" i="1"/>
  <c r="E34" i="1"/>
  <c r="F34" i="1" s="1"/>
  <c r="G34" i="1" s="1"/>
  <c r="K34" i="1" s="1"/>
  <c r="Q34" i="1"/>
  <c r="E35" i="1"/>
  <c r="F35" i="1"/>
  <c r="G35" i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/>
  <c r="G38" i="1"/>
  <c r="K38" i="1"/>
  <c r="Q38" i="1"/>
  <c r="E39" i="1"/>
  <c r="F39" i="1"/>
  <c r="G39" i="1" s="1"/>
  <c r="K39" i="1" s="1"/>
  <c r="Q39" i="1"/>
  <c r="E40" i="1"/>
  <c r="F40" i="1"/>
  <c r="G40" i="1" s="1"/>
  <c r="K40" i="1" s="1"/>
  <c r="Q40" i="1"/>
  <c r="E41" i="1"/>
  <c r="F41" i="1"/>
  <c r="G41" i="1"/>
  <c r="K41" i="1"/>
  <c r="Q41" i="1"/>
  <c r="E42" i="1"/>
  <c r="F42" i="1" s="1"/>
  <c r="G42" i="1" s="1"/>
  <c r="K42" i="1" s="1"/>
  <c r="Q42" i="1"/>
  <c r="E43" i="1"/>
  <c r="F43" i="1"/>
  <c r="G43" i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/>
  <c r="G46" i="1"/>
  <c r="K46" i="1"/>
  <c r="Q46" i="1"/>
  <c r="E47" i="1"/>
  <c r="F47" i="1"/>
  <c r="G47" i="1" s="1"/>
  <c r="K47" i="1" s="1"/>
  <c r="Q47" i="1"/>
  <c r="E48" i="1"/>
  <c r="F48" i="1"/>
  <c r="G48" i="1" s="1"/>
  <c r="K48" i="1" s="1"/>
  <c r="Q48" i="1"/>
  <c r="E49" i="1"/>
  <c r="F49" i="1"/>
  <c r="G49" i="1"/>
  <c r="K49" i="1"/>
  <c r="Q49" i="1"/>
  <c r="E50" i="1"/>
  <c r="F50" i="1" s="1"/>
  <c r="G50" i="1" s="1"/>
  <c r="K50" i="1" s="1"/>
  <c r="Q50" i="1"/>
  <c r="E52" i="1"/>
  <c r="F52" i="1"/>
  <c r="G52" i="1"/>
  <c r="K52" i="1" s="1"/>
  <c r="Q52" i="1"/>
  <c r="C11" i="1"/>
  <c r="C12" i="1"/>
  <c r="O60" i="1" l="1"/>
  <c r="O54" i="1"/>
  <c r="O58" i="1"/>
  <c r="O57" i="1"/>
  <c r="O53" i="1"/>
  <c r="O51" i="1"/>
  <c r="O56" i="1"/>
  <c r="O61" i="1"/>
  <c r="O55" i="1"/>
  <c r="O59" i="1"/>
  <c r="O50" i="1"/>
  <c r="C15" i="1"/>
  <c r="O52" i="1"/>
  <c r="O43" i="1"/>
  <c r="O49" i="1"/>
  <c r="O45" i="1"/>
  <c r="O46" i="1"/>
  <c r="O41" i="1"/>
  <c r="O48" i="1"/>
  <c r="O44" i="1"/>
  <c r="O47" i="1"/>
  <c r="O4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<sst xmlns="http://schemas.openxmlformats.org/spreadsheetml/2006/main" count="135" uniqueCount="70">
  <si>
    <t>V2610 Oph / GSC 5091-0144</t>
  </si>
  <si>
    <t>System Type:</t>
  </si>
  <si>
    <t>HD 162905</t>
  </si>
  <si>
    <t>GCVS 4 Eph.</t>
  </si>
  <si>
    <t>My time zone &gt;&gt;&gt;&gt;&gt;</t>
  </si>
  <si>
    <t>(PST=8, PDT=MDT=7, MDT=CST=6, etc.)</t>
  </si>
  <si>
    <t>--- Working ----</t>
  </si>
  <si>
    <t>Period confirmed by ToMcat 2015-02-08</t>
  </si>
  <si>
    <t>Epoch =</t>
  </si>
  <si>
    <t>VSX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</si>
  <si>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</si>
  <si>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</si>
  <si>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</si>
  <si>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</si>
  <si>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</si>
  <si>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</si>
  <si>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</si>
  <si>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</si>
  <si>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</si>
  <si>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</si>
  <si>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</si>
  <si>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</si>
  <si>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</si>
  <si>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</si>
  <si>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</si>
  <si>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</si>
  <si>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</si>
  <si>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</si>
  <si>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</si>
  <si>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</si>
  <si>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</si>
  <si>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</si>
  <si>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</si>
  <si>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</si>
  <si>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</si>
  <si>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</si>
  <si>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</si>
  <si>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</si>
  <si>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</si>
  <si>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</si>
  <si>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</si>
  <si>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</si>
  <si>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</si>
  <si>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</si>
  <si>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</si>
  <si>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5425</t>
  </si>
  <si>
    <t>IBVS 5548</t>
  </si>
  <si>
    <t>I</t>
  </si>
  <si>
    <t>IBVS 5687</t>
  </si>
  <si>
    <t>II</t>
  </si>
  <si>
    <t>IBVS 5898</t>
  </si>
  <si>
    <t>OEJV 0130</t>
  </si>
  <si>
    <t>IBVS 6005</t>
  </si>
  <si>
    <t>OEJV 0160</t>
  </si>
  <si>
    <t>OEJV 0155</t>
  </si>
  <si>
    <t>0,0100</t>
  </si>
  <si>
    <t>IBVS 6114</t>
  </si>
  <si>
    <t>IBVS 6196</t>
  </si>
  <si>
    <t>IBVS 6244</t>
  </si>
  <si>
    <t>JAVSO..46..184</t>
  </si>
  <si>
    <t>JAVSO..48…87</t>
  </si>
  <si>
    <t>JAVSO..48..256</t>
  </si>
  <si>
    <t>JAVSO, 48, 87</t>
  </si>
  <si>
    <t>JAVSO, 48, 256</t>
  </si>
  <si>
    <t>VSB, 91</t>
  </si>
  <si>
    <t>JAAVSO, 50, 255</t>
  </si>
  <si>
    <t>Ic</t>
  </si>
  <si>
    <t>V</t>
  </si>
  <si>
    <t>Ha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</si>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</sst>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d/mm//yyyy"/>
  </numFmts>
  <fonts count="13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7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" fillId="0" borderId="0"/>
    <xf numFmtId="0" fontId="11" fillId="0" borderId="0"/>
  </cellStyleXfs>
  <cellXfs count="5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165" fontId="8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5" applyFont="1" applyAlignment="1">
      <alignment wrapText="1"/>
    </xf>
    <xf numFmtId="0" fontId="9" fillId="0" borderId="0" xfId="5" applyFont="1" applyAlignment="1">
      <alignment horizontal="center" wrapText="1"/>
    </xf>
    <xf numFmtId="0" fontId="9" fillId="0" borderId="0" xfId="5" applyFont="1" applyAlignment="1">
      <alignment horizontal="left" wrapText="1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6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167" fontId="0" fillId="0" borderId="0" xfId="0" applyNumberFormat="1" applyAlignment="1"/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166" fontId="12" fillId="0" borderId="0" xfId="0" applyNumberFormat="1" applyFont="1" applyAlignment="1" applyProtection="1">
      <alignment vertical="center" wrapText="1"/>
      <protection locked="0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A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V2610 Oph - O-C Diagr.</a:t>
            </a:r>
          </a:p>
        </c:rich>
      </c:tx>
      <c:layout>
        <c:manualLayout>
          <c:xMode val="edge"/>
          <c:yMode val="edge"/>
          <c:x val="0.34733474955372096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2693468779556"/>
          <c:y val="0.24374999999999999"/>
          <c:w val="0.79967752902672617"/>
          <c:h val="0.53437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-325</c:v>
                </c:pt>
                <c:pt idx="1">
                  <c:v>736</c:v>
                </c:pt>
                <c:pt idx="2">
                  <c:v>799</c:v>
                </c:pt>
                <c:pt idx="3">
                  <c:v>2461.5</c:v>
                </c:pt>
                <c:pt idx="4">
                  <c:v>2478</c:v>
                </c:pt>
                <c:pt idx="5">
                  <c:v>4947</c:v>
                </c:pt>
                <c:pt idx="6">
                  <c:v>4951.5</c:v>
                </c:pt>
                <c:pt idx="7">
                  <c:v>4968</c:v>
                </c:pt>
                <c:pt idx="8">
                  <c:v>5061.5</c:v>
                </c:pt>
                <c:pt idx="9">
                  <c:v>6773</c:v>
                </c:pt>
                <c:pt idx="10">
                  <c:v>7512</c:v>
                </c:pt>
                <c:pt idx="11">
                  <c:v>7512</c:v>
                </c:pt>
                <c:pt idx="12">
                  <c:v>7516.5</c:v>
                </c:pt>
                <c:pt idx="13">
                  <c:v>7528.5</c:v>
                </c:pt>
                <c:pt idx="14">
                  <c:v>7530.5</c:v>
                </c:pt>
                <c:pt idx="15">
                  <c:v>7535.5</c:v>
                </c:pt>
                <c:pt idx="16">
                  <c:v>7537.5</c:v>
                </c:pt>
                <c:pt idx="17">
                  <c:v>7547</c:v>
                </c:pt>
                <c:pt idx="18">
                  <c:v>7580</c:v>
                </c:pt>
                <c:pt idx="19">
                  <c:v>7587</c:v>
                </c:pt>
                <c:pt idx="20">
                  <c:v>8438</c:v>
                </c:pt>
                <c:pt idx="21">
                  <c:v>9244.5</c:v>
                </c:pt>
                <c:pt idx="22">
                  <c:v>9254</c:v>
                </c:pt>
                <c:pt idx="23">
                  <c:v>10067.5</c:v>
                </c:pt>
                <c:pt idx="24">
                  <c:v>10105</c:v>
                </c:pt>
                <c:pt idx="25">
                  <c:v>10269</c:v>
                </c:pt>
                <c:pt idx="26">
                  <c:v>11113</c:v>
                </c:pt>
                <c:pt idx="27">
                  <c:v>12686.5</c:v>
                </c:pt>
                <c:pt idx="28">
                  <c:v>13561</c:v>
                </c:pt>
                <c:pt idx="29">
                  <c:v>14548</c:v>
                </c:pt>
                <c:pt idx="30">
                  <c:v>14548</c:v>
                </c:pt>
              </c:numCache>
            </c:numRef>
          </c:xVal>
          <c:yVal>
            <c:numRef>
              <c:f>Active!$H$21:$H$51</c:f>
              <c:numCache>
                <c:formatCode>General</c:formatCode>
                <c:ptCount val="3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05-4E79-863E-FC0A450BF5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-325</c:v>
                </c:pt>
                <c:pt idx="1">
                  <c:v>736</c:v>
                </c:pt>
                <c:pt idx="2">
                  <c:v>799</c:v>
                </c:pt>
                <c:pt idx="3">
                  <c:v>2461.5</c:v>
                </c:pt>
                <c:pt idx="4">
                  <c:v>2478</c:v>
                </c:pt>
                <c:pt idx="5">
                  <c:v>4947</c:v>
                </c:pt>
                <c:pt idx="6">
                  <c:v>4951.5</c:v>
                </c:pt>
                <c:pt idx="7">
                  <c:v>4968</c:v>
                </c:pt>
                <c:pt idx="8">
                  <c:v>5061.5</c:v>
                </c:pt>
                <c:pt idx="9">
                  <c:v>6773</c:v>
                </c:pt>
                <c:pt idx="10">
                  <c:v>7512</c:v>
                </c:pt>
                <c:pt idx="11">
                  <c:v>7512</c:v>
                </c:pt>
                <c:pt idx="12">
                  <c:v>7516.5</c:v>
                </c:pt>
                <c:pt idx="13">
                  <c:v>7528.5</c:v>
                </c:pt>
                <c:pt idx="14">
                  <c:v>7530.5</c:v>
                </c:pt>
                <c:pt idx="15">
                  <c:v>7535.5</c:v>
                </c:pt>
                <c:pt idx="16">
                  <c:v>7537.5</c:v>
                </c:pt>
                <c:pt idx="17">
                  <c:v>7547</c:v>
                </c:pt>
                <c:pt idx="18">
                  <c:v>7580</c:v>
                </c:pt>
                <c:pt idx="19">
                  <c:v>7587</c:v>
                </c:pt>
                <c:pt idx="20">
                  <c:v>8438</c:v>
                </c:pt>
                <c:pt idx="21">
                  <c:v>9244.5</c:v>
                </c:pt>
                <c:pt idx="22">
                  <c:v>9254</c:v>
                </c:pt>
                <c:pt idx="23">
                  <c:v>10067.5</c:v>
                </c:pt>
                <c:pt idx="24">
                  <c:v>10105</c:v>
                </c:pt>
                <c:pt idx="25">
                  <c:v>10269</c:v>
                </c:pt>
                <c:pt idx="26">
                  <c:v>11113</c:v>
                </c:pt>
                <c:pt idx="27">
                  <c:v>12686.5</c:v>
                </c:pt>
                <c:pt idx="28">
                  <c:v>13561</c:v>
                </c:pt>
                <c:pt idx="29">
                  <c:v>14548</c:v>
                </c:pt>
                <c:pt idx="30">
                  <c:v>14548</c:v>
                </c:pt>
              </c:numCache>
            </c:numRef>
          </c:xVal>
          <c:yVal>
            <c:numRef>
              <c:f>Active!$I$21:$I$51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05-4E79-863E-FC0A450BF52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-325</c:v>
                </c:pt>
                <c:pt idx="1">
                  <c:v>736</c:v>
                </c:pt>
                <c:pt idx="2">
                  <c:v>799</c:v>
                </c:pt>
                <c:pt idx="3">
                  <c:v>2461.5</c:v>
                </c:pt>
                <c:pt idx="4">
                  <c:v>2478</c:v>
                </c:pt>
                <c:pt idx="5">
                  <c:v>4947</c:v>
                </c:pt>
                <c:pt idx="6">
                  <c:v>4951.5</c:v>
                </c:pt>
                <c:pt idx="7">
                  <c:v>4968</c:v>
                </c:pt>
                <c:pt idx="8">
                  <c:v>5061.5</c:v>
                </c:pt>
                <c:pt idx="9">
                  <c:v>6773</c:v>
                </c:pt>
                <c:pt idx="10">
                  <c:v>7512</c:v>
                </c:pt>
                <c:pt idx="11">
                  <c:v>7512</c:v>
                </c:pt>
                <c:pt idx="12">
                  <c:v>7516.5</c:v>
                </c:pt>
                <c:pt idx="13">
                  <c:v>7528.5</c:v>
                </c:pt>
                <c:pt idx="14">
                  <c:v>7530.5</c:v>
                </c:pt>
                <c:pt idx="15">
                  <c:v>7535.5</c:v>
                </c:pt>
                <c:pt idx="16">
                  <c:v>7537.5</c:v>
                </c:pt>
                <c:pt idx="17">
                  <c:v>7547</c:v>
                </c:pt>
                <c:pt idx="18">
                  <c:v>7580</c:v>
                </c:pt>
                <c:pt idx="19">
                  <c:v>7587</c:v>
                </c:pt>
                <c:pt idx="20">
                  <c:v>8438</c:v>
                </c:pt>
                <c:pt idx="21">
                  <c:v>9244.5</c:v>
                </c:pt>
                <c:pt idx="22">
                  <c:v>9254</c:v>
                </c:pt>
                <c:pt idx="23">
                  <c:v>10067.5</c:v>
                </c:pt>
                <c:pt idx="24">
                  <c:v>10105</c:v>
                </c:pt>
                <c:pt idx="25">
                  <c:v>10269</c:v>
                </c:pt>
                <c:pt idx="26">
                  <c:v>11113</c:v>
                </c:pt>
                <c:pt idx="27">
                  <c:v>12686.5</c:v>
                </c:pt>
                <c:pt idx="28">
                  <c:v>13561</c:v>
                </c:pt>
                <c:pt idx="29">
                  <c:v>14548</c:v>
                </c:pt>
                <c:pt idx="30">
                  <c:v>14548</c:v>
                </c:pt>
              </c:numCache>
            </c:numRef>
          </c:xVal>
          <c:yVal>
            <c:numRef>
              <c:f>Active!$J$21:$J$51</c:f>
              <c:numCache>
                <c:formatCode>General</c:formatCode>
                <c:ptCount val="31"/>
                <c:pt idx="1">
                  <c:v>-3.3039999980246648E-3</c:v>
                </c:pt>
                <c:pt idx="2">
                  <c:v>1.5140000032261014E-3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05-4E79-863E-FC0A450BF52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-325</c:v>
                </c:pt>
                <c:pt idx="1">
                  <c:v>736</c:v>
                </c:pt>
                <c:pt idx="2">
                  <c:v>799</c:v>
                </c:pt>
                <c:pt idx="3">
                  <c:v>2461.5</c:v>
                </c:pt>
                <c:pt idx="4">
                  <c:v>2478</c:v>
                </c:pt>
                <c:pt idx="5">
                  <c:v>4947</c:v>
                </c:pt>
                <c:pt idx="6">
                  <c:v>4951.5</c:v>
                </c:pt>
                <c:pt idx="7">
                  <c:v>4968</c:v>
                </c:pt>
                <c:pt idx="8">
                  <c:v>5061.5</c:v>
                </c:pt>
                <c:pt idx="9">
                  <c:v>6773</c:v>
                </c:pt>
                <c:pt idx="10">
                  <c:v>7512</c:v>
                </c:pt>
                <c:pt idx="11">
                  <c:v>7512</c:v>
                </c:pt>
                <c:pt idx="12">
                  <c:v>7516.5</c:v>
                </c:pt>
                <c:pt idx="13">
                  <c:v>7528.5</c:v>
                </c:pt>
                <c:pt idx="14">
                  <c:v>7530.5</c:v>
                </c:pt>
                <c:pt idx="15">
                  <c:v>7535.5</c:v>
                </c:pt>
                <c:pt idx="16">
                  <c:v>7537.5</c:v>
                </c:pt>
                <c:pt idx="17">
                  <c:v>7547</c:v>
                </c:pt>
                <c:pt idx="18">
                  <c:v>7580</c:v>
                </c:pt>
                <c:pt idx="19">
                  <c:v>7587</c:v>
                </c:pt>
                <c:pt idx="20">
                  <c:v>8438</c:v>
                </c:pt>
                <c:pt idx="21">
                  <c:v>9244.5</c:v>
                </c:pt>
                <c:pt idx="22">
                  <c:v>9254</c:v>
                </c:pt>
                <c:pt idx="23">
                  <c:v>10067.5</c:v>
                </c:pt>
                <c:pt idx="24">
                  <c:v>10105</c:v>
                </c:pt>
                <c:pt idx="25">
                  <c:v>10269</c:v>
                </c:pt>
                <c:pt idx="26">
                  <c:v>11113</c:v>
                </c:pt>
                <c:pt idx="27">
                  <c:v>12686.5</c:v>
                </c:pt>
                <c:pt idx="28">
                  <c:v>13561</c:v>
                </c:pt>
                <c:pt idx="29">
                  <c:v>14548</c:v>
                </c:pt>
                <c:pt idx="30">
                  <c:v>14548</c:v>
                </c:pt>
              </c:numCache>
            </c:numRef>
          </c:xVal>
          <c:yVal>
            <c:numRef>
              <c:f>Active!$K$21:$K$51</c:f>
              <c:numCache>
                <c:formatCode>General</c:formatCode>
                <c:ptCount val="31"/>
                <c:pt idx="3">
                  <c:v>-2.410999994026497E-3</c:v>
                </c:pt>
                <c:pt idx="4">
                  <c:v>-2.8919999967911281E-3</c:v>
                </c:pt>
                <c:pt idx="5">
                  <c:v>2.4419999972451478E-3</c:v>
                </c:pt>
                <c:pt idx="6">
                  <c:v>-1.9709999978658743E-3</c:v>
                </c:pt>
                <c:pt idx="7">
                  <c:v>-5.451999997603707E-3</c:v>
                </c:pt>
                <c:pt idx="8">
                  <c:v>-1.8109999946318567E-3</c:v>
                </c:pt>
                <c:pt idx="9">
                  <c:v>4.3779999978141859E-3</c:v>
                </c:pt>
                <c:pt idx="10">
                  <c:v>-5.1679999960470013E-3</c:v>
                </c:pt>
                <c:pt idx="11">
                  <c:v>-5.1579999926616438E-3</c:v>
                </c:pt>
                <c:pt idx="12">
                  <c:v>-3.7809999994351529E-3</c:v>
                </c:pt>
                <c:pt idx="13">
                  <c:v>-4.4490000000223517E-3</c:v>
                </c:pt>
                <c:pt idx="14">
                  <c:v>-3.3770000009099022E-3</c:v>
                </c:pt>
                <c:pt idx="15">
                  <c:v>-6.1470000000554137E-3</c:v>
                </c:pt>
                <c:pt idx="16">
                  <c:v>-4.5749999990221113E-3</c:v>
                </c:pt>
                <c:pt idx="17">
                  <c:v>-4.5580000005429611E-3</c:v>
                </c:pt>
                <c:pt idx="18">
                  <c:v>-5.2199999990989454E-3</c:v>
                </c:pt>
                <c:pt idx="19">
                  <c:v>-5.1179999936721288E-3</c:v>
                </c:pt>
                <c:pt idx="20">
                  <c:v>-5.4319999908329919E-3</c:v>
                </c:pt>
                <c:pt idx="21">
                  <c:v>-1.1762999994971324E-2</c:v>
                </c:pt>
                <c:pt idx="22">
                  <c:v>-1.2325999996392056E-2</c:v>
                </c:pt>
                <c:pt idx="23">
                  <c:v>-1.7104999998991843E-2</c:v>
                </c:pt>
                <c:pt idx="24">
                  <c:v>-1.712000000406988E-2</c:v>
                </c:pt>
                <c:pt idx="25">
                  <c:v>-1.897599999938393E-2</c:v>
                </c:pt>
                <c:pt idx="26">
                  <c:v>-2.1381999991717748E-2</c:v>
                </c:pt>
                <c:pt idx="27">
                  <c:v>-3.8460999996459577E-2</c:v>
                </c:pt>
                <c:pt idx="28">
                  <c:v>-5.6854000002203975E-2</c:v>
                </c:pt>
                <c:pt idx="29">
                  <c:v>-6.1971999995876104E-2</c:v>
                </c:pt>
                <c:pt idx="30">
                  <c:v>-6.1971999995876104E-2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05-4E79-863E-FC0A450BF52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-325</c:v>
                </c:pt>
                <c:pt idx="1">
                  <c:v>736</c:v>
                </c:pt>
                <c:pt idx="2">
                  <c:v>799</c:v>
                </c:pt>
                <c:pt idx="3">
                  <c:v>2461.5</c:v>
                </c:pt>
                <c:pt idx="4">
                  <c:v>2478</c:v>
                </c:pt>
                <c:pt idx="5">
                  <c:v>4947</c:v>
                </c:pt>
                <c:pt idx="6">
                  <c:v>4951.5</c:v>
                </c:pt>
                <c:pt idx="7">
                  <c:v>4968</c:v>
                </c:pt>
                <c:pt idx="8">
                  <c:v>5061.5</c:v>
                </c:pt>
                <c:pt idx="9">
                  <c:v>6773</c:v>
                </c:pt>
                <c:pt idx="10">
                  <c:v>7512</c:v>
                </c:pt>
                <c:pt idx="11">
                  <c:v>7512</c:v>
                </c:pt>
                <c:pt idx="12">
                  <c:v>7516.5</c:v>
                </c:pt>
                <c:pt idx="13">
                  <c:v>7528.5</c:v>
                </c:pt>
                <c:pt idx="14">
                  <c:v>7530.5</c:v>
                </c:pt>
                <c:pt idx="15">
                  <c:v>7535.5</c:v>
                </c:pt>
                <c:pt idx="16">
                  <c:v>7537.5</c:v>
                </c:pt>
                <c:pt idx="17">
                  <c:v>7547</c:v>
                </c:pt>
                <c:pt idx="18">
                  <c:v>7580</c:v>
                </c:pt>
                <c:pt idx="19">
                  <c:v>7587</c:v>
                </c:pt>
                <c:pt idx="20">
                  <c:v>8438</c:v>
                </c:pt>
                <c:pt idx="21">
                  <c:v>9244.5</c:v>
                </c:pt>
                <c:pt idx="22">
                  <c:v>9254</c:v>
                </c:pt>
                <c:pt idx="23">
                  <c:v>10067.5</c:v>
                </c:pt>
                <c:pt idx="24">
                  <c:v>10105</c:v>
                </c:pt>
                <c:pt idx="25">
                  <c:v>10269</c:v>
                </c:pt>
                <c:pt idx="26">
                  <c:v>11113</c:v>
                </c:pt>
                <c:pt idx="27">
                  <c:v>12686.5</c:v>
                </c:pt>
                <c:pt idx="28">
                  <c:v>13561</c:v>
                </c:pt>
                <c:pt idx="29">
                  <c:v>14548</c:v>
                </c:pt>
                <c:pt idx="30">
                  <c:v>14548</c:v>
                </c:pt>
              </c:numCache>
            </c:numRef>
          </c:xVal>
          <c:yVal>
            <c:numRef>
              <c:f>Active!$L$21:$L$51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05-4E79-863E-FC0A450BF5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-325</c:v>
                </c:pt>
                <c:pt idx="1">
                  <c:v>736</c:v>
                </c:pt>
                <c:pt idx="2">
                  <c:v>799</c:v>
                </c:pt>
                <c:pt idx="3">
                  <c:v>2461.5</c:v>
                </c:pt>
                <c:pt idx="4">
                  <c:v>2478</c:v>
                </c:pt>
                <c:pt idx="5">
                  <c:v>4947</c:v>
                </c:pt>
                <c:pt idx="6">
                  <c:v>4951.5</c:v>
                </c:pt>
                <c:pt idx="7">
                  <c:v>4968</c:v>
                </c:pt>
                <c:pt idx="8">
                  <c:v>5061.5</c:v>
                </c:pt>
                <c:pt idx="9">
                  <c:v>6773</c:v>
                </c:pt>
                <c:pt idx="10">
                  <c:v>7512</c:v>
                </c:pt>
                <c:pt idx="11">
                  <c:v>7512</c:v>
                </c:pt>
                <c:pt idx="12">
                  <c:v>7516.5</c:v>
                </c:pt>
                <c:pt idx="13">
                  <c:v>7528.5</c:v>
                </c:pt>
                <c:pt idx="14">
                  <c:v>7530.5</c:v>
                </c:pt>
                <c:pt idx="15">
                  <c:v>7535.5</c:v>
                </c:pt>
                <c:pt idx="16">
                  <c:v>7537.5</c:v>
                </c:pt>
                <c:pt idx="17">
                  <c:v>7547</c:v>
                </c:pt>
                <c:pt idx="18">
                  <c:v>7580</c:v>
                </c:pt>
                <c:pt idx="19">
                  <c:v>7587</c:v>
                </c:pt>
                <c:pt idx="20">
                  <c:v>8438</c:v>
                </c:pt>
                <c:pt idx="21">
                  <c:v>9244.5</c:v>
                </c:pt>
                <c:pt idx="22">
                  <c:v>9254</c:v>
                </c:pt>
                <c:pt idx="23">
                  <c:v>10067.5</c:v>
                </c:pt>
                <c:pt idx="24">
                  <c:v>10105</c:v>
                </c:pt>
                <c:pt idx="25">
                  <c:v>10269</c:v>
                </c:pt>
                <c:pt idx="26">
                  <c:v>11113</c:v>
                </c:pt>
                <c:pt idx="27">
                  <c:v>12686.5</c:v>
                </c:pt>
                <c:pt idx="28">
                  <c:v>13561</c:v>
                </c:pt>
                <c:pt idx="29">
                  <c:v>14548</c:v>
                </c:pt>
                <c:pt idx="30">
                  <c:v>14548</c:v>
                </c:pt>
              </c:numCache>
            </c:numRef>
          </c:xVal>
          <c:yVal>
            <c:numRef>
              <c:f>Active!$M$21:$M$51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05-4E79-863E-FC0A450BF5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-325</c:v>
                </c:pt>
                <c:pt idx="1">
                  <c:v>736</c:v>
                </c:pt>
                <c:pt idx="2">
                  <c:v>799</c:v>
                </c:pt>
                <c:pt idx="3">
                  <c:v>2461.5</c:v>
                </c:pt>
                <c:pt idx="4">
                  <c:v>2478</c:v>
                </c:pt>
                <c:pt idx="5">
                  <c:v>4947</c:v>
                </c:pt>
                <c:pt idx="6">
                  <c:v>4951.5</c:v>
                </c:pt>
                <c:pt idx="7">
                  <c:v>4968</c:v>
                </c:pt>
                <c:pt idx="8">
                  <c:v>5061.5</c:v>
                </c:pt>
                <c:pt idx="9">
                  <c:v>6773</c:v>
                </c:pt>
                <c:pt idx="10">
                  <c:v>7512</c:v>
                </c:pt>
                <c:pt idx="11">
                  <c:v>7512</c:v>
                </c:pt>
                <c:pt idx="12">
                  <c:v>7516.5</c:v>
                </c:pt>
                <c:pt idx="13">
                  <c:v>7528.5</c:v>
                </c:pt>
                <c:pt idx="14">
                  <c:v>7530.5</c:v>
                </c:pt>
                <c:pt idx="15">
                  <c:v>7535.5</c:v>
                </c:pt>
                <c:pt idx="16">
                  <c:v>7537.5</c:v>
                </c:pt>
                <c:pt idx="17">
                  <c:v>7547</c:v>
                </c:pt>
                <c:pt idx="18">
                  <c:v>7580</c:v>
                </c:pt>
                <c:pt idx="19">
                  <c:v>7587</c:v>
                </c:pt>
                <c:pt idx="20">
                  <c:v>8438</c:v>
                </c:pt>
                <c:pt idx="21">
                  <c:v>9244.5</c:v>
                </c:pt>
                <c:pt idx="22">
                  <c:v>9254</c:v>
                </c:pt>
                <c:pt idx="23">
                  <c:v>10067.5</c:v>
                </c:pt>
                <c:pt idx="24">
                  <c:v>10105</c:v>
                </c:pt>
                <c:pt idx="25">
                  <c:v>10269</c:v>
                </c:pt>
                <c:pt idx="26">
                  <c:v>11113</c:v>
                </c:pt>
                <c:pt idx="27">
                  <c:v>12686.5</c:v>
                </c:pt>
                <c:pt idx="28">
                  <c:v>13561</c:v>
                </c:pt>
                <c:pt idx="29">
                  <c:v>14548</c:v>
                </c:pt>
                <c:pt idx="30">
                  <c:v>14548</c:v>
                </c:pt>
              </c:numCache>
            </c:numRef>
          </c:xVal>
          <c:yVal>
            <c:numRef>
              <c:f>Active!$N$21:$N$51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05-4E79-863E-FC0A450BF5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-325</c:v>
                </c:pt>
                <c:pt idx="1">
                  <c:v>736</c:v>
                </c:pt>
                <c:pt idx="2">
                  <c:v>799</c:v>
                </c:pt>
                <c:pt idx="3">
                  <c:v>2461.5</c:v>
                </c:pt>
                <c:pt idx="4">
                  <c:v>2478</c:v>
                </c:pt>
                <c:pt idx="5">
                  <c:v>4947</c:v>
                </c:pt>
                <c:pt idx="6">
                  <c:v>4951.5</c:v>
                </c:pt>
                <c:pt idx="7">
                  <c:v>4968</c:v>
                </c:pt>
                <c:pt idx="8">
                  <c:v>5061.5</c:v>
                </c:pt>
                <c:pt idx="9">
                  <c:v>6773</c:v>
                </c:pt>
                <c:pt idx="10">
                  <c:v>7512</c:v>
                </c:pt>
                <c:pt idx="11">
                  <c:v>7512</c:v>
                </c:pt>
                <c:pt idx="12">
                  <c:v>7516.5</c:v>
                </c:pt>
                <c:pt idx="13">
                  <c:v>7528.5</c:v>
                </c:pt>
                <c:pt idx="14">
                  <c:v>7530.5</c:v>
                </c:pt>
                <c:pt idx="15">
                  <c:v>7535.5</c:v>
                </c:pt>
                <c:pt idx="16">
                  <c:v>7537.5</c:v>
                </c:pt>
                <c:pt idx="17">
                  <c:v>7547</c:v>
                </c:pt>
                <c:pt idx="18">
                  <c:v>7580</c:v>
                </c:pt>
                <c:pt idx="19">
                  <c:v>7587</c:v>
                </c:pt>
                <c:pt idx="20">
                  <c:v>8438</c:v>
                </c:pt>
                <c:pt idx="21">
                  <c:v>9244.5</c:v>
                </c:pt>
                <c:pt idx="22">
                  <c:v>9254</c:v>
                </c:pt>
                <c:pt idx="23">
                  <c:v>10067.5</c:v>
                </c:pt>
                <c:pt idx="24">
                  <c:v>10105</c:v>
                </c:pt>
                <c:pt idx="25">
                  <c:v>10269</c:v>
                </c:pt>
                <c:pt idx="26">
                  <c:v>11113</c:v>
                </c:pt>
                <c:pt idx="27">
                  <c:v>12686.5</c:v>
                </c:pt>
                <c:pt idx="28">
                  <c:v>13561</c:v>
                </c:pt>
                <c:pt idx="29">
                  <c:v>14548</c:v>
                </c:pt>
                <c:pt idx="30">
                  <c:v>14548</c:v>
                </c:pt>
              </c:numCache>
            </c:numRef>
          </c:xVal>
          <c:yVal>
            <c:numRef>
              <c:f>Active!$O$21:$O$51</c:f>
              <c:numCache>
                <c:formatCode>General</c:formatCode>
                <c:ptCount val="31"/>
                <c:pt idx="20">
                  <c:v>4.9969625243181937E-4</c:v>
                </c:pt>
                <c:pt idx="21">
                  <c:v>-8.3615100328393865E-3</c:v>
                </c:pt>
                <c:pt idx="22">
                  <c:v>-8.4658887801550425E-3</c:v>
                </c:pt>
                <c:pt idx="23">
                  <c:v>-1.7404005721343041E-2</c:v>
                </c:pt>
                <c:pt idx="24">
                  <c:v>-1.7816027092325895E-2</c:v>
                </c:pt>
                <c:pt idx="25">
                  <c:v>-1.961793388809091E-2</c:v>
                </c:pt>
                <c:pt idx="26">
                  <c:v>-2.889116154434497E-2</c:v>
                </c:pt>
                <c:pt idx="27">
                  <c:v>-4.6179578270785449E-2</c:v>
                </c:pt>
                <c:pt idx="28">
                  <c:v>-5.5787916642105556E-2</c:v>
                </c:pt>
                <c:pt idx="29">
                  <c:v>-6.6632319126374212E-2</c:v>
                </c:pt>
                <c:pt idx="30">
                  <c:v>-6.6632319126374212E-2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05-4E79-863E-FC0A450BF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409744"/>
        <c:axId val="1"/>
      </c:scatterChart>
      <c:valAx>
        <c:axId val="31040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158319870759291E-2"/>
              <c:y val="0.4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409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16979804018842"/>
          <c:y val="0.89687499999999998"/>
          <c:w val="0.67689873176192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16</xdr:col>
      <xdr:colOff>428625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D8EC095-CEA7-13AA-9EC7-5AD801FC8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workbookViewId="0">
      <pane xSplit="13" ySplit="22" topLeftCell="N47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7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C2" t="s">
        <v>2</v>
      </c>
      <c r="D2" s="3"/>
    </row>
    <row r="4" spans="1:6">
      <c r="A4" s="4" t="s">
        <v>3</v>
      </c>
      <c r="C4" s="5">
        <v>52369.95</v>
      </c>
      <c r="D4" s="6">
        <v>0.42651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  <c r="C6" s="9" t="s">
        <v>7</v>
      </c>
    </row>
    <row r="7" spans="1:6">
      <c r="A7" s="1" t="s">
        <v>8</v>
      </c>
      <c r="C7" s="1">
        <v>52508.560299999997</v>
      </c>
      <c r="D7" s="9" t="s">
        <v>9</v>
      </c>
    </row>
    <row r="8" spans="1:6">
      <c r="A8" s="1" t="s">
        <v>10</v>
      </c>
      <c r="C8" s="1">
        <v>0.426514</v>
      </c>
      <c r="D8" s="9" t="s">
        <v>9</v>
      </c>
    </row>
    <row r="9" spans="1:6">
      <c r="A9" s="10" t="s">
        <v>11</v>
      </c>
      <c r="B9" s="11">
        <v>41</v>
      </c>
      <c r="C9" s="12" t="str">
        <f>"F"&amp;B9</f>
        <v>F41</v>
      </c>
      <c r="D9" s="13" t="str">
        <f>"G"&amp;B9</f>
        <v>G41</v>
      </c>
    </row>
    <row r="10" spans="1:6">
      <c r="C10" s="14" t="s">
        <v>12</v>
      </c>
      <c r="D10" s="14" t="s">
        <v>13</v>
      </c>
    </row>
    <row r="11" spans="1:6">
      <c r="A11" s="1" t="s">
        <v>14</v>
      </c>
      <c r="C11" s="15">
        <f ca="1">INTERCEPT(INDIRECT($D$9):G992,INDIRECT($C$9):F992)</f>
        <v>9.320999834185334E-2</v>
      </c>
      <c r="D11" s="3"/>
    </row>
    <row r="12" spans="1:6">
      <c r="A12" s="1" t="s">
        <v>15</v>
      </c>
      <c r="C12" s="15">
        <f ca="1">SLOPE(INDIRECT($D$9):G992,INDIRECT($C$9):F992)</f>
        <v>-1.0987236559542725E-5</v>
      </c>
      <c r="D12" s="3"/>
    </row>
    <row r="13" spans="1:6">
      <c r="A13" s="1" t="s">
        <v>16</v>
      </c>
      <c r="C13" s="3" t="s">
        <v>17</v>
      </c>
    </row>
    <row r="14" spans="1:6">
      <c r="A14" s="1" t="s">
        <v>18</v>
      </c>
    </row>
    <row r="15" spans="1:6">
      <c r="A15" s="4" t="s">
        <v>19</v>
      </c>
      <c r="C15" s="16">
        <f ca="1">(C7+C11)+(C8+C12)*INT(MAX(F21:F3533))</f>
        <v>59741.29160044076</v>
      </c>
      <c r="E15" s="10" t="s">
        <v>20</v>
      </c>
      <c r="F15" s="8">
        <v>1</v>
      </c>
    </row>
    <row r="16" spans="1:6">
      <c r="A16" s="4" t="s">
        <v>21</v>
      </c>
      <c r="C16" s="16">
        <f ca="1">+C8+C12</f>
        <v>0.42650301276344044</v>
      </c>
      <c r="E16" s="10" t="s">
        <v>22</v>
      </c>
      <c r="F16" s="15">
        <f ca="1">NOW()+15018.5+$C$5/24</f>
        <v>60178.757490972217</v>
      </c>
    </row>
    <row r="17" spans="1:17">
      <c r="A17" s="1" t="s">
        <v>23</v>
      </c>
      <c r="C17" s="1">
        <f>COUNT(C21:C2191)</f>
        <v>41</v>
      </c>
      <c r="E17" s="10" t="s">
        <v>24</v>
      </c>
      <c r="F17" s="15">
        <f ca="1">ROUND(2*(F16-$C$7)/$C$8,0)/2+F15</f>
        <v>17984.5</v>
      </c>
    </row>
    <row r="18" spans="1:17">
      <c r="A18" s="4" t="s">
        <v>25</v>
      </c>
      <c r="C18" s="17">
        <f ca="1">+C15</f>
        <v>59741.29160044076</v>
      </c>
      <c r="D18" s="18">
        <f ca="1">+C16</f>
        <v>0.42650301276344044</v>
      </c>
      <c r="E18" s="10" t="s">
        <v>26</v>
      </c>
      <c r="F18" s="13">
        <f ca="1">ROUND(2*(F16-$C$15)/$C$16,0)/2+F15</f>
        <v>1026.5</v>
      </c>
    </row>
    <row r="19" spans="1:17">
      <c r="E19" s="10" t="s">
        <v>27</v>
      </c>
      <c r="F19" s="19">
        <f ca="1">+$C$15+$C$16*F18-15018.5-$C$5/24</f>
        <v>45160.992776375766</v>
      </c>
    </row>
    <row r="20" spans="1:17">
      <c r="A20" s="14" t="s">
        <v>28</v>
      </c>
      <c r="B20" s="14" t="s">
        <v>29</v>
      </c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20" t="s">
        <v>35</v>
      </c>
      <c r="I20" s="20" t="s">
        <v>36</v>
      </c>
      <c r="J20" s="20" t="s">
        <v>37</v>
      </c>
      <c r="K20" s="20" t="s">
        <v>38</v>
      </c>
      <c r="L20" s="20" t="s">
        <v>39</v>
      </c>
      <c r="M20" s="20" t="s">
        <v>40</v>
      </c>
      <c r="N20" s="20" t="s">
        <v>41</v>
      </c>
      <c r="O20" s="20" t="s">
        <v>42</v>
      </c>
      <c r="P20" s="20" t="s">
        <v>43</v>
      </c>
      <c r="Q20" s="14" t="s">
        <v>44</v>
      </c>
    </row>
    <row r="21" spans="1:17">
      <c r="A21" s="1" t="s">
        <v>45</v>
      </c>
      <c r="C21" s="21">
        <v>52369.95</v>
      </c>
      <c r="D21" s="21" t="s">
        <v>17</v>
      </c>
      <c r="E21" s="1">
        <f>+(C21-C$7)/C$8</f>
        <v>-324.98417402476889</v>
      </c>
      <c r="F21" s="1">
        <f>ROUND(2*E21,0)/2</f>
        <v>-325</v>
      </c>
      <c r="G21" s="1">
        <f>+C21-(C$7+F21*C$8)</f>
        <v>6.7500000004656613E-3</v>
      </c>
      <c r="H21" s="13">
        <v>0</v>
      </c>
      <c r="Q21" s="49">
        <f>+C21-15018.5</f>
        <v>37351.449999999997</v>
      </c>
    </row>
    <row r="22" spans="1:17">
      <c r="A22" s="1" t="s">
        <v>46</v>
      </c>
      <c r="B22" s="22" t="s">
        <v>47</v>
      </c>
      <c r="C22" s="23">
        <v>52822.471299999997</v>
      </c>
      <c r="D22" s="24">
        <v>2.9999999999999997E-4</v>
      </c>
      <c r="E22" s="1">
        <f>+(C22-C$7)/C$8</f>
        <v>735.99225347819777</v>
      </c>
      <c r="F22" s="1">
        <f>ROUND(2*E22,0)/2</f>
        <v>736</v>
      </c>
      <c r="G22" s="1">
        <f>+C22-(C$7+F22*C$8)</f>
        <v>-3.3039999980246648E-3</v>
      </c>
      <c r="J22" s="1">
        <f>+G22</f>
        <v>-3.3039999980246648E-3</v>
      </c>
      <c r="Q22" s="49">
        <f>+C22-15018.5</f>
        <v>37803.971299999997</v>
      </c>
    </row>
    <row r="23" spans="1:17">
      <c r="A23" s="1" t="s">
        <v>46</v>
      </c>
      <c r="B23" s="22" t="s">
        <v>47</v>
      </c>
      <c r="C23" s="23">
        <v>52849.3465</v>
      </c>
      <c r="D23" s="24">
        <v>8.0000000000000004E-4</v>
      </c>
      <c r="E23" s="1">
        <f>+(C23-C$7)/C$8</f>
        <v>799.0035497076351</v>
      </c>
      <c r="F23" s="1">
        <f>ROUND(2*E23,0)/2</f>
        <v>799</v>
      </c>
      <c r="G23" s="1">
        <f>+C23-(C$7+F23*C$8)</f>
        <v>1.5140000032261014E-3</v>
      </c>
      <c r="J23" s="1">
        <f>+G23</f>
        <v>1.5140000032261014E-3</v>
      </c>
      <c r="Q23" s="49">
        <f>+C23-15018.5</f>
        <v>37830.8465</v>
      </c>
    </row>
    <row r="24" spans="1:17">
      <c r="A24" s="1" t="s">
        <v>48</v>
      </c>
      <c r="B24" s="22" t="s">
        <v>49</v>
      </c>
      <c r="C24" s="21">
        <v>53558.422100000003</v>
      </c>
      <c r="D24" s="25">
        <v>5.0000000000000001E-4</v>
      </c>
      <c r="E24" s="1">
        <f>+(C24-C$7)/C$8</f>
        <v>2461.4943471961201</v>
      </c>
      <c r="F24" s="1">
        <f>ROUND(2*E24,0)/2</f>
        <v>2461.5</v>
      </c>
      <c r="G24" s="1">
        <f>+C24-(C$7+F24*C$8)</f>
        <v>-2.410999994026497E-3</v>
      </c>
      <c r="K24" s="1">
        <f>+G24</f>
        <v>-2.410999994026497E-3</v>
      </c>
      <c r="Q24" s="49">
        <f>+C24-15018.5</f>
        <v>38539.922100000003</v>
      </c>
    </row>
    <row r="25" spans="1:17">
      <c r="A25" s="1" t="s">
        <v>48</v>
      </c>
      <c r="B25" s="22" t="s">
        <v>47</v>
      </c>
      <c r="C25" s="21">
        <v>53565.4591</v>
      </c>
      <c r="D25" s="25">
        <v>5.0000000000000001E-4</v>
      </c>
      <c r="E25" s="1">
        <f>+(C25-C$7)/C$8</f>
        <v>2477.9932194488401</v>
      </c>
      <c r="F25" s="1">
        <f>ROUND(2*E25,0)/2</f>
        <v>2478</v>
      </c>
      <c r="G25" s="1">
        <f>+C25-(C$7+F25*C$8)</f>
        <v>-2.8919999967911281E-3</v>
      </c>
      <c r="K25" s="1">
        <f>+G25</f>
        <v>-2.8919999967911281E-3</v>
      </c>
      <c r="Q25" s="49">
        <f>+C25-15018.5</f>
        <v>38546.9591</v>
      </c>
    </row>
    <row r="26" spans="1:17">
      <c r="A26" s="26" t="s">
        <v>50</v>
      </c>
      <c r="B26" s="27" t="s">
        <v>47</v>
      </c>
      <c r="C26" s="26">
        <v>54618.527499999997</v>
      </c>
      <c r="D26" s="26">
        <v>2.9999999999999997E-4</v>
      </c>
      <c r="E26" s="1">
        <f>+(C26-C$7)/C$8</f>
        <v>4947.0057254861485</v>
      </c>
      <c r="F26" s="1">
        <f>ROUND(2*E26,0)/2</f>
        <v>4947</v>
      </c>
      <c r="G26" s="1">
        <f>+C26-(C$7+F26*C$8)</f>
        <v>2.4419999972451478E-3</v>
      </c>
      <c r="K26" s="1">
        <f>+G26</f>
        <v>2.4419999972451478E-3</v>
      </c>
      <c r="Q26" s="49">
        <f>+C26-15018.5</f>
        <v>39600.027499999997</v>
      </c>
    </row>
    <row r="27" spans="1:17">
      <c r="A27" s="26" t="s">
        <v>50</v>
      </c>
      <c r="B27" s="27" t="s">
        <v>49</v>
      </c>
      <c r="C27" s="26">
        <v>54620.4424</v>
      </c>
      <c r="D27" s="26">
        <v>2.9999999999999997E-4</v>
      </c>
      <c r="E27" s="1">
        <f>+(C27-C$7)/C$8</f>
        <v>4951.4953788152379</v>
      </c>
      <c r="F27" s="1">
        <f>ROUND(2*E27,0)/2</f>
        <v>4951.5</v>
      </c>
      <c r="G27" s="1">
        <f>+C27-(C$7+F27*C$8)</f>
        <v>-1.9709999978658743E-3</v>
      </c>
      <c r="K27" s="1">
        <f>+G27</f>
        <v>-1.9709999978658743E-3</v>
      </c>
      <c r="Q27" s="49">
        <f>+C27-15018.5</f>
        <v>39601.9424</v>
      </c>
    </row>
    <row r="28" spans="1:17">
      <c r="A28" s="26" t="s">
        <v>50</v>
      </c>
      <c r="B28" s="27" t="s">
        <v>47</v>
      </c>
      <c r="C28" s="26">
        <v>54627.4764</v>
      </c>
      <c r="D28" s="26">
        <v>2.0000000000000001E-4</v>
      </c>
      <c r="E28" s="1">
        <f>+(C28-C$7)/C$8</f>
        <v>4967.9872173011954</v>
      </c>
      <c r="F28" s="1">
        <f>ROUND(2*E28,0)/2</f>
        <v>4968</v>
      </c>
      <c r="G28" s="1">
        <f>+C28-(C$7+F28*C$8)</f>
        <v>-5.451999997603707E-3</v>
      </c>
      <c r="K28" s="1">
        <f>+G28</f>
        <v>-5.451999997603707E-3</v>
      </c>
      <c r="Q28" s="49">
        <f>+C28-15018.5</f>
        <v>39608.9764</v>
      </c>
    </row>
    <row r="29" spans="1:17">
      <c r="A29" s="26" t="s">
        <v>50</v>
      </c>
      <c r="B29" s="27" t="s">
        <v>49</v>
      </c>
      <c r="C29" s="26">
        <v>54667.359100000001</v>
      </c>
      <c r="D29" s="26">
        <v>2.0000000000000001E-4</v>
      </c>
      <c r="E29" s="1">
        <f>+(C29-C$7)/C$8</f>
        <v>5061.4957539494699</v>
      </c>
      <c r="F29" s="1">
        <f>ROUND(2*E29,0)/2</f>
        <v>5061.5</v>
      </c>
      <c r="G29" s="1">
        <f>+C29-(C$7+F29*C$8)</f>
        <v>-1.8109999946318567E-3</v>
      </c>
      <c r="K29" s="1">
        <f>+G29</f>
        <v>-1.8109999946318567E-3</v>
      </c>
      <c r="Q29" s="49">
        <f>+C29-15018.5</f>
        <v>39648.859100000001</v>
      </c>
    </row>
    <row r="30" spans="1:17">
      <c r="A30" s="28" t="s">
        <v>51</v>
      </c>
      <c r="B30" s="29" t="s">
        <v>47</v>
      </c>
      <c r="C30" s="30">
        <v>55397.343999999997</v>
      </c>
      <c r="D30" s="30">
        <v>0.01</v>
      </c>
      <c r="E30" s="1">
        <f>+(C30-C$7)/C$8</f>
        <v>6773.010264610306</v>
      </c>
      <c r="F30" s="1">
        <f>ROUND(2*E30,0)/2</f>
        <v>6773</v>
      </c>
      <c r="G30" s="1">
        <f>+C30-(C$7+F30*C$8)</f>
        <v>4.3779999978141859E-3</v>
      </c>
      <c r="K30" s="1">
        <f>+G30</f>
        <v>4.3779999978141859E-3</v>
      </c>
      <c r="Q30" s="49">
        <f>+C30-15018.5</f>
        <v>40378.843999999997</v>
      </c>
    </row>
    <row r="31" spans="1:17">
      <c r="A31" s="31" t="s">
        <v>52</v>
      </c>
      <c r="B31" s="32" t="s">
        <v>47</v>
      </c>
      <c r="C31" s="31">
        <v>55712.528299999998</v>
      </c>
      <c r="D31" s="31">
        <v>5.9999999999999995E-4</v>
      </c>
      <c r="E31" s="1">
        <f>+(C31-C$7)/C$8</f>
        <v>7511.9878831644464</v>
      </c>
      <c r="F31" s="1">
        <f>ROUND(2*E31,0)/2</f>
        <v>7512</v>
      </c>
      <c r="G31" s="1">
        <f>+C31-(C$7+F31*C$8)</f>
        <v>-5.1679999960470013E-3</v>
      </c>
      <c r="K31" s="1">
        <f>+G31</f>
        <v>-5.1679999960470013E-3</v>
      </c>
      <c r="Q31" s="49">
        <f>+C31-15018.5</f>
        <v>40694.028299999998</v>
      </c>
    </row>
    <row r="32" spans="1:17">
      <c r="A32" s="28" t="s">
        <v>53</v>
      </c>
      <c r="B32" s="29" t="s">
        <v>47</v>
      </c>
      <c r="C32" s="30">
        <v>55712.528310000002</v>
      </c>
      <c r="D32" s="30">
        <v>6.9999999999999999E-4</v>
      </c>
      <c r="E32" s="1">
        <f>+(C32-C$7)/C$8</f>
        <v>7511.987906610344</v>
      </c>
      <c r="F32" s="1">
        <f>ROUND(2*E32,0)/2</f>
        <v>7512</v>
      </c>
      <c r="G32" s="1">
        <f>+C32-(C$7+F32*C$8)</f>
        <v>-5.1579999926616438E-3</v>
      </c>
      <c r="K32" s="1">
        <f>+G32</f>
        <v>-5.1579999926616438E-3</v>
      </c>
      <c r="Q32" s="49">
        <f>+C32-15018.5</f>
        <v>40694.028310000002</v>
      </c>
    </row>
    <row r="33" spans="1:17">
      <c r="A33" s="31" t="s">
        <v>52</v>
      </c>
      <c r="B33" s="32" t="s">
        <v>49</v>
      </c>
      <c r="C33" s="31">
        <v>55714.449000000001</v>
      </c>
      <c r="D33" s="31">
        <v>4.0000000000000002E-4</v>
      </c>
      <c r="E33" s="1">
        <f>+(C33-C$7)/C$8</f>
        <v>7516.4911351092887</v>
      </c>
      <c r="F33" s="1">
        <f>ROUND(2*E33,0)/2</f>
        <v>7516.5</v>
      </c>
      <c r="G33" s="1">
        <f>+C33-(C$7+F33*C$8)</f>
        <v>-3.7809999994351529E-3</v>
      </c>
      <c r="K33" s="1">
        <f>+G33</f>
        <v>-3.7809999994351529E-3</v>
      </c>
      <c r="Q33" s="49">
        <f>+C33-15018.5</f>
        <v>40695.949000000001</v>
      </c>
    </row>
    <row r="34" spans="1:17">
      <c r="A34" s="31" t="s">
        <v>52</v>
      </c>
      <c r="B34" s="32" t="s">
        <v>49</v>
      </c>
      <c r="C34" s="31">
        <v>55719.566500000001</v>
      </c>
      <c r="D34" s="31">
        <v>8.0000000000000004E-4</v>
      </c>
      <c r="E34" s="1">
        <f>+(C34-C$7)/C$8</f>
        <v>7528.4895689238883</v>
      </c>
      <c r="F34" s="1">
        <f>ROUND(2*E34,0)/2</f>
        <v>7528.5</v>
      </c>
      <c r="G34" s="1">
        <f>+C34-(C$7+F34*C$8)</f>
        <v>-4.4490000000223517E-3</v>
      </c>
      <c r="K34" s="1">
        <f>+G34</f>
        <v>-4.4490000000223517E-3</v>
      </c>
      <c r="Q34" s="49">
        <f>+C34-15018.5</f>
        <v>40701.066500000001</v>
      </c>
    </row>
    <row r="35" spans="1:17">
      <c r="A35" s="31" t="s">
        <v>52</v>
      </c>
      <c r="B35" s="32" t="s">
        <v>49</v>
      </c>
      <c r="C35" s="31">
        <v>55720.420599999998</v>
      </c>
      <c r="D35" s="31">
        <v>1E-3</v>
      </c>
      <c r="E35" s="1">
        <f>+(C35-C$7)/C$8</f>
        <v>7530.4920823232069</v>
      </c>
      <c r="F35" s="1">
        <f>ROUND(2*E35,0)/2</f>
        <v>7530.5</v>
      </c>
      <c r="G35" s="1">
        <f>+C35-(C$7+F35*C$8)</f>
        <v>-3.3770000009099022E-3</v>
      </c>
      <c r="K35" s="1">
        <f>+G35</f>
        <v>-3.3770000009099022E-3</v>
      </c>
      <c r="Q35" s="49">
        <f>+C35-15018.5</f>
        <v>40701.920599999998</v>
      </c>
    </row>
    <row r="36" spans="1:17">
      <c r="A36" s="31" t="s">
        <v>52</v>
      </c>
      <c r="B36" s="32" t="s">
        <v>49</v>
      </c>
      <c r="C36" s="31">
        <v>55722.5504</v>
      </c>
      <c r="D36" s="31">
        <v>5.9999999999999995E-4</v>
      </c>
      <c r="E36" s="1">
        <f>+(C36-C$7)/C$8</f>
        <v>7535.4855878118951</v>
      </c>
      <c r="F36" s="1">
        <f>ROUND(2*E36,0)/2</f>
        <v>7535.5</v>
      </c>
      <c r="G36" s="1">
        <f>+C36-(C$7+F36*C$8)</f>
        <v>-6.1470000000554137E-3</v>
      </c>
      <c r="K36" s="1">
        <f>+G36</f>
        <v>-6.1470000000554137E-3</v>
      </c>
      <c r="Q36" s="49">
        <f>+C36-15018.5</f>
        <v>40704.0504</v>
      </c>
    </row>
    <row r="37" spans="1:17">
      <c r="A37" s="31" t="s">
        <v>52</v>
      </c>
      <c r="B37" s="32" t="s">
        <v>49</v>
      </c>
      <c r="C37" s="31">
        <v>55723.404999999999</v>
      </c>
      <c r="D37" s="31">
        <v>6.9999999999999999E-4</v>
      </c>
      <c r="E37" s="1">
        <f>+(C37-C$7)/C$8</f>
        <v>7537.4892735056792</v>
      </c>
      <c r="F37" s="1">
        <f>ROUND(2*E37,0)/2</f>
        <v>7537.5</v>
      </c>
      <c r="G37" s="1">
        <f>+C37-(C$7+F37*C$8)</f>
        <v>-4.5749999990221113E-3</v>
      </c>
      <c r="K37" s="1">
        <f>+G37</f>
        <v>-4.5749999990221113E-3</v>
      </c>
      <c r="Q37" s="49">
        <f>+C37-15018.5</f>
        <v>40704.904999999999</v>
      </c>
    </row>
    <row r="38" spans="1:17">
      <c r="A38" s="31" t="s">
        <v>52</v>
      </c>
      <c r="B38" s="32" t="s">
        <v>47</v>
      </c>
      <c r="C38" s="31">
        <v>55727.456899999997</v>
      </c>
      <c r="D38" s="31">
        <v>1.1999999999999999E-3</v>
      </c>
      <c r="E38" s="1">
        <f>+(C38-C$7)/C$8</f>
        <v>7546.9893133636879</v>
      </c>
      <c r="F38" s="1">
        <f>ROUND(2*E38,0)/2</f>
        <v>7547</v>
      </c>
      <c r="G38" s="1">
        <f>+C38-(C$7+F38*C$8)</f>
        <v>-4.5580000005429611E-3</v>
      </c>
      <c r="K38" s="1">
        <f>+G38</f>
        <v>-4.5580000005429611E-3</v>
      </c>
      <c r="Q38" s="49">
        <f>+C38-15018.5</f>
        <v>40708.956899999997</v>
      </c>
    </row>
    <row r="39" spans="1:17">
      <c r="A39" s="31" t="s">
        <v>52</v>
      </c>
      <c r="B39" s="32" t="s">
        <v>47</v>
      </c>
      <c r="C39" s="31">
        <v>55741.531199999998</v>
      </c>
      <c r="D39" s="31">
        <v>1.1000000000000001E-3</v>
      </c>
      <c r="E39" s="1">
        <f>+(C39-C$7)/C$8</f>
        <v>7579.9877612458213</v>
      </c>
      <c r="F39" s="1">
        <f>ROUND(2*E39,0)/2</f>
        <v>7580</v>
      </c>
      <c r="G39" s="1">
        <f>+C39-(C$7+F39*C$8)</f>
        <v>-5.2199999990989454E-3</v>
      </c>
      <c r="K39" s="1">
        <f>+G39</f>
        <v>-5.2199999990989454E-3</v>
      </c>
      <c r="Q39" s="49">
        <f>+C39-15018.5</f>
        <v>40723.031199999998</v>
      </c>
    </row>
    <row r="40" spans="1:17">
      <c r="A40" s="31" t="s">
        <v>52</v>
      </c>
      <c r="B40" s="32" t="s">
        <v>47</v>
      </c>
      <c r="C40" s="31">
        <v>55744.516900000002</v>
      </c>
      <c r="D40" s="31">
        <v>8.0000000000000004E-4</v>
      </c>
      <c r="E40" s="1">
        <f>+(C40-C$7)/C$8</f>
        <v>7586.9880003939024</v>
      </c>
      <c r="F40" s="1">
        <f>ROUND(2*E40,0)/2</f>
        <v>7587</v>
      </c>
      <c r="G40" s="1">
        <f>+C40-(C$7+F40*C$8)</f>
        <v>-5.1179999936721288E-3</v>
      </c>
      <c r="K40" s="1">
        <f>+G40</f>
        <v>-5.1179999936721288E-3</v>
      </c>
      <c r="Q40" s="49">
        <f>+C40-15018.5</f>
        <v>40726.016900000002</v>
      </c>
    </row>
    <row r="41" spans="1:17">
      <c r="A41" s="28" t="s">
        <v>54</v>
      </c>
      <c r="B41" s="29" t="s">
        <v>47</v>
      </c>
      <c r="C41" s="30">
        <v>56107.48</v>
      </c>
      <c r="D41" s="28" t="s">
        <v>55</v>
      </c>
      <c r="E41" s="1">
        <f>+(C41-C$7)/C$8</f>
        <v>8437.9872641929833</v>
      </c>
      <c r="F41" s="1">
        <f>ROUND(2*E41,0)/2</f>
        <v>8438</v>
      </c>
      <c r="G41" s="1">
        <f>+C41-(C$7+F41*C$8)</f>
        <v>-5.4319999908329919E-3</v>
      </c>
      <c r="K41" s="1">
        <f>+G41</f>
        <v>-5.4319999908329919E-3</v>
      </c>
      <c r="O41" s="1">
        <f ca="1">+C$11+C$12*$F41</f>
        <v>4.9969625243181937E-4</v>
      </c>
      <c r="Q41" s="49">
        <f>+C41-15018.5</f>
        <v>41088.980000000003</v>
      </c>
    </row>
    <row r="42" spans="1:17">
      <c r="A42" s="30" t="s">
        <v>56</v>
      </c>
      <c r="B42" s="29" t="s">
        <v>49</v>
      </c>
      <c r="C42" s="30">
        <v>56451.45721</v>
      </c>
      <c r="D42" s="30">
        <v>9.8999999999999999E-4</v>
      </c>
      <c r="E42" s="1">
        <f>+(C42-C$7)/C$8</f>
        <v>9244.472420600503</v>
      </c>
      <c r="F42" s="1">
        <f>ROUND(2*E42,0)/2</f>
        <v>9244.5</v>
      </c>
      <c r="G42" s="1">
        <f>+C42-(C$7+F42*C$8)</f>
        <v>-1.1762999994971324E-2</v>
      </c>
      <c r="K42" s="1">
        <f>+G42</f>
        <v>-1.1762999994971324E-2</v>
      </c>
      <c r="O42" s="1">
        <f ca="1">+C$11+C$12*$F42</f>
        <v>-8.3615100328393865E-3</v>
      </c>
      <c r="Q42" s="49">
        <f>+C42-15018.5</f>
        <v>41432.95721</v>
      </c>
    </row>
    <row r="43" spans="1:17">
      <c r="A43" s="30" t="s">
        <v>56</v>
      </c>
      <c r="B43" s="29" t="s">
        <v>47</v>
      </c>
      <c r="C43" s="30">
        <v>56455.508529999999</v>
      </c>
      <c r="D43" s="30">
        <v>4.0999999999999999E-4</v>
      </c>
      <c r="E43" s="1">
        <f>+(C43-C$7)/C$8</f>
        <v>9253.9711005969366</v>
      </c>
      <c r="F43" s="1">
        <f>ROUND(2*E43,0)/2</f>
        <v>9254</v>
      </c>
      <c r="G43" s="1">
        <f>+C43-(C$7+F43*C$8)</f>
        <v>-1.2325999996392056E-2</v>
      </c>
      <c r="K43" s="1">
        <f>+G43</f>
        <v>-1.2325999996392056E-2</v>
      </c>
      <c r="O43" s="1">
        <f ca="1">+C$11+C$12*$F43</f>
        <v>-8.4658887801550425E-3</v>
      </c>
      <c r="Q43" s="49">
        <f>+C43-15018.5</f>
        <v>41437.008529999999</v>
      </c>
    </row>
    <row r="44" spans="1:17" ht="12" customHeight="1">
      <c r="A44" s="30" t="s">
        <v>56</v>
      </c>
      <c r="B44" s="29" t="s">
        <v>49</v>
      </c>
      <c r="C44" s="30">
        <v>56802.472889999997</v>
      </c>
      <c r="D44" s="30">
        <v>4.2000000000000002E-4</v>
      </c>
      <c r="E44" s="1">
        <f>+(C44-C$7)/C$8</f>
        <v>10067.459895806467</v>
      </c>
      <c r="F44" s="1">
        <f>ROUND(2*E44,0)/2</f>
        <v>10067.5</v>
      </c>
      <c r="G44" s="1">
        <f>+C44-(C$7+F44*C$8)</f>
        <v>-1.7104999998991843E-2</v>
      </c>
      <c r="K44" s="1">
        <f>+G44</f>
        <v>-1.7104999998991843E-2</v>
      </c>
      <c r="O44" s="1">
        <f ca="1">+C$11+C$12*$F44</f>
        <v>-1.7404005721343041E-2</v>
      </c>
      <c r="Q44" s="49">
        <f>+C44-15018.5</f>
        <v>41783.972889999997</v>
      </c>
    </row>
    <row r="45" spans="1:17" ht="12" customHeight="1">
      <c r="A45" s="30" t="s">
        <v>56</v>
      </c>
      <c r="B45" s="29" t="s">
        <v>47</v>
      </c>
      <c r="C45" s="30">
        <v>56818.467149999997</v>
      </c>
      <c r="D45" s="30">
        <v>2.9E-4</v>
      </c>
      <c r="E45" s="1">
        <f>+(C45-C$7)/C$8</f>
        <v>10104.959860637633</v>
      </c>
      <c r="F45" s="1">
        <f>ROUND(2*E45,0)/2</f>
        <v>10105</v>
      </c>
      <c r="G45" s="1">
        <f>+C45-(C$7+F45*C$8)</f>
        <v>-1.712000000406988E-2</v>
      </c>
      <c r="K45" s="1">
        <f>+G45</f>
        <v>-1.712000000406988E-2</v>
      </c>
      <c r="O45" s="1">
        <f ca="1">+C$11+C$12*$F45</f>
        <v>-1.7816027092325895E-2</v>
      </c>
      <c r="Q45" s="49">
        <f>+C45-15018.5</f>
        <v>41799.967149999997</v>
      </c>
    </row>
    <row r="46" spans="1:17" ht="12" customHeight="1">
      <c r="A46" s="30" t="s">
        <v>56</v>
      </c>
      <c r="B46" s="29" t="s">
        <v>47</v>
      </c>
      <c r="C46" s="30">
        <v>56888.413589999996</v>
      </c>
      <c r="D46" s="30">
        <v>3.8000000000000002E-4</v>
      </c>
      <c r="E46" s="1">
        <f>+(C46-C$7)/C$8</f>
        <v>10268.955509080592</v>
      </c>
      <c r="F46" s="1">
        <f>ROUND(2*E46,0)/2</f>
        <v>10269</v>
      </c>
      <c r="G46" s="1">
        <f>+C46-(C$7+F46*C$8)</f>
        <v>-1.897599999938393E-2</v>
      </c>
      <c r="K46" s="1">
        <f>+G46</f>
        <v>-1.897599999938393E-2</v>
      </c>
      <c r="O46" s="1">
        <f ca="1">+C$11+C$12*$F46</f>
        <v>-1.961793388809091E-2</v>
      </c>
      <c r="Q46" s="49">
        <f>+C46-15018.5</f>
        <v>41869.913589999996</v>
      </c>
    </row>
    <row r="47" spans="1:17" ht="12" customHeight="1">
      <c r="A47" s="33" t="s">
        <v>57</v>
      </c>
      <c r="B47" s="34" t="s">
        <v>47</v>
      </c>
      <c r="C47" s="35">
        <v>57248.389000000003</v>
      </c>
      <c r="D47" s="35">
        <v>1.03E-2</v>
      </c>
      <c r="E47" s="1">
        <f>+(C47-C$7)/C$8</f>
        <v>11112.949867999656</v>
      </c>
      <c r="F47" s="1">
        <f>ROUND(2*E47,0)/2</f>
        <v>11113</v>
      </c>
      <c r="G47" s="1">
        <f>+C47-(C$7+F47*C$8)</f>
        <v>-2.1381999991717748E-2</v>
      </c>
      <c r="K47" s="1">
        <f>+G47</f>
        <v>-2.1381999991717748E-2</v>
      </c>
      <c r="O47" s="1">
        <f ca="1">+C$11+C$12*$F47</f>
        <v>-2.889116154434497E-2</v>
      </c>
      <c r="Q47" s="49">
        <f>+C47-15018.5</f>
        <v>42229.889000000003</v>
      </c>
    </row>
    <row r="48" spans="1:17" ht="12" customHeight="1">
      <c r="A48" s="36" t="s">
        <v>58</v>
      </c>
      <c r="B48" s="37" t="s">
        <v>47</v>
      </c>
      <c r="C48" s="38">
        <v>57919.491699999999</v>
      </c>
      <c r="D48" s="38">
        <v>3.2000000000000002E-3</v>
      </c>
      <c r="E48" s="1">
        <f>+(C48-C$7)/C$8</f>
        <v>12686.409824765427</v>
      </c>
      <c r="F48" s="1">
        <f>ROUND(2*E48,0)/2</f>
        <v>12686.5</v>
      </c>
      <c r="G48" s="1">
        <f>+C48-(C$7+F48*C$8)</f>
        <v>-3.8460999996459577E-2</v>
      </c>
      <c r="K48" s="1">
        <f>+G48</f>
        <v>-3.8460999996459577E-2</v>
      </c>
      <c r="O48" s="1">
        <f ca="1">+C$11+C$12*$F48</f>
        <v>-4.6179578270785449E-2</v>
      </c>
      <c r="Q48" s="49">
        <f>+C48-15018.5</f>
        <v>42900.991699999999</v>
      </c>
    </row>
    <row r="49" spans="1:17" ht="12" customHeight="1">
      <c r="A49" s="39" t="s">
        <v>59</v>
      </c>
      <c r="B49" s="40" t="s">
        <v>47</v>
      </c>
      <c r="C49" s="41">
        <v>58292.459799999997</v>
      </c>
      <c r="D49" s="41">
        <v>2.9999999999999997E-4</v>
      </c>
      <c r="E49" s="1">
        <f>+(C49-C$7)/C$8</f>
        <v>13560.866700741357</v>
      </c>
      <c r="F49" s="1">
        <f>ROUND(2*E49,0)/2</f>
        <v>13561</v>
      </c>
      <c r="G49" s="1">
        <f>+C49-(C$7+F49*C$8)</f>
        <v>-5.6854000002203975E-2</v>
      </c>
      <c r="K49" s="1">
        <f>+G49</f>
        <v>-5.6854000002203975E-2</v>
      </c>
      <c r="O49" s="1">
        <f ca="1">+C$11+C$12*$F49</f>
        <v>-5.5787916642105556E-2</v>
      </c>
      <c r="Q49" s="49">
        <f>+C49-15018.5</f>
        <v>43273.959799999997</v>
      </c>
    </row>
    <row r="50" spans="1:17" ht="12" customHeight="1">
      <c r="A50" s="42" t="s">
        <v>60</v>
      </c>
      <c r="B50" s="43" t="s">
        <v>47</v>
      </c>
      <c r="C50" s="44">
        <v>58713.423999999999</v>
      </c>
      <c r="D50" s="44">
        <v>2.9999999999999997E-4</v>
      </c>
      <c r="E50" s="1">
        <f>+(C50-C$7)/C$8</f>
        <v>14547.854701135253</v>
      </c>
      <c r="F50" s="1">
        <f>ROUND(2*E50,0)/2</f>
        <v>14548</v>
      </c>
      <c r="G50" s="1">
        <f>+C50-(C$7+F50*C$8)</f>
        <v>-6.1971999995876104E-2</v>
      </c>
      <c r="K50" s="1">
        <f>+G50</f>
        <v>-6.1971999995876104E-2</v>
      </c>
      <c r="O50" s="1">
        <f ca="1">+C$11+C$12*$F50</f>
        <v>-6.6632319126374212E-2</v>
      </c>
      <c r="Q50" s="49">
        <f>+C50-15018.5</f>
        <v>43694.923999999999</v>
      </c>
    </row>
    <row r="51" spans="1:17" ht="12" customHeight="1">
      <c r="A51" s="45" t="s">
        <v>62</v>
      </c>
      <c r="B51" s="46" t="s">
        <v>47</v>
      </c>
      <c r="C51" s="47">
        <v>58713.423999999999</v>
      </c>
      <c r="D51" s="48">
        <v>2.9999999999999997E-4</v>
      </c>
      <c r="E51" s="1">
        <f>+(C51-C$7)/C$8</f>
        <v>14547.854701135253</v>
      </c>
      <c r="F51" s="1">
        <f>ROUND(2*E51,0)/2</f>
        <v>14548</v>
      </c>
      <c r="G51" s="1">
        <f>+C51-(C$7+F51*C$8)</f>
        <v>-6.1971999995876104E-2</v>
      </c>
      <c r="K51" s="1">
        <f>+G51</f>
        <v>-6.1971999995876104E-2</v>
      </c>
      <c r="O51" s="1">
        <f ca="1">+C$11+C$12*$F51</f>
        <v>-6.6632319126374212E-2</v>
      </c>
      <c r="Q51" s="49">
        <f>+C51-15018.5</f>
        <v>43694.923999999999</v>
      </c>
    </row>
    <row r="52" spans="1:17" ht="12" customHeight="1">
      <c r="A52" s="42" t="s">
        <v>61</v>
      </c>
      <c r="B52" s="43" t="s">
        <v>49</v>
      </c>
      <c r="C52" s="44">
        <v>59042.469100000002</v>
      </c>
      <c r="D52" s="44">
        <v>8.0000000000000004E-4</v>
      </c>
      <c r="E52" s="1">
        <f>+(C52-C$7)/C$8</f>
        <v>15319.330197836423</v>
      </c>
      <c r="F52" s="1">
        <f>ROUND(2*E52,0)/2</f>
        <v>15319.5</v>
      </c>
      <c r="G52" s="1">
        <f>+C52-(C$7+F52*C$8)</f>
        <v>-7.2422999997797888E-2</v>
      </c>
      <c r="K52" s="1">
        <f>+G52</f>
        <v>-7.2422999997797888E-2</v>
      </c>
      <c r="O52" s="1">
        <f ca="1">+C$11+C$12*$F52</f>
        <v>-7.5108972132061441E-2</v>
      </c>
      <c r="Q52" s="49">
        <f>+C52-15018.5</f>
        <v>44023.969100000002</v>
      </c>
    </row>
    <row r="53" spans="1:17" ht="12" customHeight="1">
      <c r="A53" s="48" t="s">
        <v>63</v>
      </c>
      <c r="B53" s="46" t="s">
        <v>47</v>
      </c>
      <c r="C53" s="47">
        <v>59042.469100000002</v>
      </c>
      <c r="D53" s="48">
        <v>8.0000000000000004E-4</v>
      </c>
      <c r="E53" s="1">
        <f>+(C53-C$7)/C$8</f>
        <v>15319.330197836423</v>
      </c>
      <c r="F53" s="1">
        <f>ROUND(2*E53,0)/2</f>
        <v>15319.5</v>
      </c>
      <c r="G53" s="1">
        <f>+C53-(C$7+F53*C$8)</f>
        <v>-7.2422999997797888E-2</v>
      </c>
      <c r="K53" s="1">
        <f>+G53</f>
        <v>-7.2422999997797888E-2</v>
      </c>
      <c r="O53" s="1">
        <f ca="1">+C$11+C$12*$F53</f>
        <v>-7.5108972132061441E-2</v>
      </c>
      <c r="Q53" s="49">
        <f>+C53-15018.5</f>
        <v>44023.969100000002</v>
      </c>
    </row>
    <row r="54" spans="1:17" ht="12" customHeight="1">
      <c r="A54" s="48" t="s">
        <v>64</v>
      </c>
      <c r="B54" s="46" t="s">
        <v>47</v>
      </c>
      <c r="C54" s="47">
        <v>59265.31100000022</v>
      </c>
      <c r="D54" s="48" t="s">
        <v>66</v>
      </c>
      <c r="E54" s="1">
        <f>+(C54-C$7)/C$8</f>
        <v>15841.802848207146</v>
      </c>
      <c r="F54" s="1">
        <f>ROUND(2*E54,0)/2</f>
        <v>15842</v>
      </c>
      <c r="G54" s="1">
        <f>+C54-(C$7+F54*C$8)</f>
        <v>-8.4087999777693767E-2</v>
      </c>
      <c r="K54" s="1">
        <f>+G54</f>
        <v>-8.4087999777693767E-2</v>
      </c>
      <c r="O54" s="1">
        <f ca="1">+C$11+C$12*$F54</f>
        <v>-8.0849803234422507E-2</v>
      </c>
      <c r="Q54" s="49">
        <f>+C54-15018.5</f>
        <v>44246.81100000022</v>
      </c>
    </row>
    <row r="55" spans="1:17" ht="12" customHeight="1">
      <c r="A55" s="48" t="s">
        <v>64</v>
      </c>
      <c r="B55" s="46" t="s">
        <v>47</v>
      </c>
      <c r="C55" s="47">
        <v>59265.313000000082</v>
      </c>
      <c r="D55" s="48" t="s">
        <v>67</v>
      </c>
      <c r="E55" s="1">
        <f>+(C55-C$7)/C$8</f>
        <v>15841.807537384668</v>
      </c>
      <c r="F55" s="1">
        <f>ROUND(2*E55,0)/2</f>
        <v>15842</v>
      </c>
      <c r="G55" s="1">
        <f>+C55-(C$7+F55*C$8)</f>
        <v>-8.2087999915529508E-2</v>
      </c>
      <c r="K55" s="1">
        <f>+G55</f>
        <v>-8.2087999915529508E-2</v>
      </c>
      <c r="O55" s="1">
        <f ca="1">+C$11+C$12*$F55</f>
        <v>-8.0849803234422507E-2</v>
      </c>
      <c r="Q55" s="49">
        <f>+C55-15018.5</f>
        <v>44246.813000000082</v>
      </c>
    </row>
    <row r="56" spans="1:17" ht="12" customHeight="1">
      <c r="A56" s="48" t="s">
        <v>64</v>
      </c>
      <c r="B56" s="46" t="s">
        <v>47</v>
      </c>
      <c r="C56" s="47">
        <v>59265.314999999944</v>
      </c>
      <c r="D56" s="48" t="s">
        <v>68</v>
      </c>
      <c r="E56" s="1">
        <f>+(C56-C$7)/C$8</f>
        <v>15841.812226562191</v>
      </c>
      <c r="F56" s="1">
        <f>ROUND(2*E56,0)/2</f>
        <v>15842</v>
      </c>
      <c r="G56" s="1">
        <f>+C56-(C$7+F56*C$8)</f>
        <v>-8.0088000053365249E-2</v>
      </c>
      <c r="K56" s="1">
        <f>+G56</f>
        <v>-8.0088000053365249E-2</v>
      </c>
      <c r="O56" s="1">
        <f ca="1">+C$11+C$12*$F56</f>
        <v>-8.0849803234422507E-2</v>
      </c>
      <c r="Q56" s="49">
        <f>+C56-15018.5</f>
        <v>44246.814999999944</v>
      </c>
    </row>
    <row r="57" spans="1:17" ht="12" customHeight="1">
      <c r="A57" s="48" t="s">
        <v>64</v>
      </c>
      <c r="B57" s="46" t="s">
        <v>47</v>
      </c>
      <c r="C57" s="47">
        <v>59284.290800000075</v>
      </c>
      <c r="D57" s="48" t="s">
        <v>68</v>
      </c>
      <c r="E57" s="1">
        <f>+(C57-C$7)/C$8</f>
        <v>15886.302677051815</v>
      </c>
      <c r="F57" s="1">
        <f>ROUND(2*E57,0)/2</f>
        <v>15886.5</v>
      </c>
      <c r="G57" s="1">
        <f>+C57-(C$7+F57*C$8)</f>
        <v>-8.4160999918822199E-2</v>
      </c>
      <c r="K57" s="1">
        <f>+G57</f>
        <v>-8.4160999918822199E-2</v>
      </c>
      <c r="O57" s="1">
        <f ca="1">+C$11+C$12*$F57</f>
        <v>-8.1338735261322154E-2</v>
      </c>
      <c r="Q57" s="49">
        <f>+C57-15018.5</f>
        <v>44265.790800000075</v>
      </c>
    </row>
    <row r="58" spans="1:17" ht="12" customHeight="1">
      <c r="A58" s="48" t="s">
        <v>64</v>
      </c>
      <c r="B58" s="46" t="s">
        <v>47</v>
      </c>
      <c r="C58" s="47">
        <v>59284.292499999981</v>
      </c>
      <c r="D58" s="48" t="s">
        <v>66</v>
      </c>
      <c r="E58" s="1">
        <f>+(C58-C$7)/C$8</f>
        <v>15886.306662852765</v>
      </c>
      <c r="F58" s="1">
        <f>ROUND(2*E58,0)/2</f>
        <v>15886.5</v>
      </c>
      <c r="G58" s="1">
        <f>+C58-(C$7+F58*C$8)</f>
        <v>-8.2461000012699515E-2</v>
      </c>
      <c r="K58" s="1">
        <f>+G58</f>
        <v>-8.2461000012699515E-2</v>
      </c>
      <c r="O58" s="1">
        <f ca="1">+C$11+C$12*$F58</f>
        <v>-8.1338735261322154E-2</v>
      </c>
      <c r="Q58" s="49">
        <f>+C58-15018.5</f>
        <v>44265.792499999981</v>
      </c>
    </row>
    <row r="59" spans="1:17" ht="12" customHeight="1">
      <c r="A59" s="48" t="s">
        <v>64</v>
      </c>
      <c r="B59" s="46" t="s">
        <v>47</v>
      </c>
      <c r="C59" s="47">
        <v>59284.293000000063</v>
      </c>
      <c r="D59" s="48" t="s">
        <v>67</v>
      </c>
      <c r="E59" s="1">
        <f>+(C59-C$7)/C$8</f>
        <v>15886.307835147418</v>
      </c>
      <c r="F59" s="1">
        <f>ROUND(2*E59,0)/2</f>
        <v>15886.5</v>
      </c>
      <c r="G59" s="1">
        <f>+C59-(C$7+F59*C$8)</f>
        <v>-8.1960999930743128E-2</v>
      </c>
      <c r="K59" s="1">
        <f>+G59</f>
        <v>-8.1960999930743128E-2</v>
      </c>
      <c r="O59" s="1">
        <f ca="1">+C$11+C$12*$F59</f>
        <v>-8.1338735261322154E-2</v>
      </c>
      <c r="Q59" s="49">
        <f>+C59-15018.5</f>
        <v>44265.793000000063</v>
      </c>
    </row>
    <row r="60" spans="1:17" ht="12" customHeight="1">
      <c r="A60" s="50" t="s">
        <v>69</v>
      </c>
      <c r="B60" s="51" t="s">
        <v>49</v>
      </c>
      <c r="C60" s="52">
        <v>59729.133499999996</v>
      </c>
      <c r="E60" s="1">
        <f>+(C60-C$7)/C$8</f>
        <v>16929.275944048728</v>
      </c>
      <c r="F60" s="1">
        <f>ROUND(2*E60,0)/2</f>
        <v>16929.5</v>
      </c>
      <c r="G60" s="1">
        <f>+C60-(C$7+F60*C$8)</f>
        <v>-9.5563000002584886E-2</v>
      </c>
      <c r="K60" s="1">
        <f>+G60</f>
        <v>-9.5563000002584886E-2</v>
      </c>
      <c r="O60" s="1">
        <f ca="1">+C$11+C$12*$F60</f>
        <v>-9.2798422992925234E-2</v>
      </c>
      <c r="Q60" s="49">
        <f>+C60-15018.5</f>
        <v>44710.633499999996</v>
      </c>
    </row>
    <row r="61" spans="1:17" ht="12" customHeight="1">
      <c r="A61" s="48" t="s">
        <v>65</v>
      </c>
      <c r="B61" s="46" t="s">
        <v>47</v>
      </c>
      <c r="C61" s="47">
        <v>59741.498599999999</v>
      </c>
      <c r="D61" s="48">
        <v>6.9999999999999999E-4</v>
      </c>
      <c r="E61" s="1">
        <f>+(C61-C$7)/C$8</f>
        <v>16958.267020543291</v>
      </c>
      <c r="F61" s="1">
        <f>ROUND(2*E61,0)/2</f>
        <v>16958.5</v>
      </c>
      <c r="G61" s="1">
        <f>+C61-(C$7+F61*C$8)</f>
        <v>-9.9368999995931517E-2</v>
      </c>
      <c r="K61" s="1">
        <f>+G61</f>
        <v>-9.9368999995931517E-2</v>
      </c>
      <c r="O61" s="1">
        <f ca="1">+C$11+C$12*$F61</f>
        <v>-9.3117052853151971E-2</v>
      </c>
      <c r="Q61" s="49">
        <f>+C61-15018.5</f>
        <v>44722.998599999999</v>
      </c>
    </row>
    <row r="62" spans="1:17" ht="12" customHeight="1"/>
  </sheetData>
  <sheetProtection selectLockedCells="1" selectUnlockedCells="1"/>
  <sortState xmlns:xlrd2="http://schemas.microsoft.com/office/spreadsheetml/2017/richdata2" ref="A21:Q61">
    <sortCondition ref="C21:C6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2023-01-20T07:00:17Z</dcterms:created>
  <dcterms:modified xsi:type="dcterms:W3CDTF">2023-08-22T06:10:47Z</dcterms:modified>
</cp:coreProperties>
</file>