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A7766D4-E6D6-4DE4-95EF-5AB51C5D0B71}" xr6:coauthVersionLast="47" xr6:coauthVersionMax="47" xr10:uidLastSave="{00000000-0000-0000-0000-000000000000}"/>
  <bookViews>
    <workbookView xWindow="14340" yWindow="75" windowWidth="14505" windowHeight="1449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1" i="1" l="1"/>
  <c r="F31" i="1" s="1"/>
  <c r="G31" i="1" s="1"/>
  <c r="K31" i="1" s="1"/>
  <c r="Q31" i="1"/>
  <c r="E29" i="1"/>
  <c r="F29" i="1" s="1"/>
  <c r="G29" i="1" s="1"/>
  <c r="K29" i="1" s="1"/>
  <c r="Q29" i="1"/>
  <c r="E30" i="1"/>
  <c r="F30" i="1"/>
  <c r="G30" i="1" s="1"/>
  <c r="K30" i="1" s="1"/>
  <c r="Q30" i="1"/>
  <c r="E28" i="1"/>
  <c r="F28" i="1"/>
  <c r="G28" i="1"/>
  <c r="K28" i="1"/>
  <c r="D9" i="1"/>
  <c r="C9" i="1"/>
  <c r="Q28" i="1"/>
  <c r="Q27" i="1"/>
  <c r="E27" i="1"/>
  <c r="F27" i="1"/>
  <c r="G27" i="1"/>
  <c r="K27" i="1"/>
  <c r="E21" i="1"/>
  <c r="F21" i="1"/>
  <c r="G21" i="1"/>
  <c r="H21" i="1"/>
  <c r="E22" i="1"/>
  <c r="F22" i="1"/>
  <c r="G22" i="1"/>
  <c r="K22" i="1"/>
  <c r="E23" i="1"/>
  <c r="F23" i="1"/>
  <c r="G23" i="1"/>
  <c r="K23" i="1"/>
  <c r="E24" i="1"/>
  <c r="F24" i="1"/>
  <c r="G24" i="1"/>
  <c r="J24" i="1"/>
  <c r="E25" i="1"/>
  <c r="F25" i="1"/>
  <c r="G25" i="1"/>
  <c r="K25" i="1"/>
  <c r="E26" i="1"/>
  <c r="F26" i="1"/>
  <c r="U26" i="1"/>
  <c r="Q26" i="1"/>
  <c r="Q24" i="1"/>
  <c r="Q25" i="1"/>
  <c r="Q23" i="1"/>
  <c r="Q22" i="1"/>
  <c r="F16" i="1"/>
  <c r="F17" i="1" s="1"/>
  <c r="C17" i="1"/>
  <c r="Q21" i="1"/>
  <c r="C11" i="1"/>
  <c r="C12" i="1"/>
  <c r="O31" i="1" l="1"/>
  <c r="O30" i="1"/>
  <c r="O29" i="1"/>
  <c r="C16" i="1"/>
  <c r="D18" i="1" s="1"/>
  <c r="O21" i="1"/>
  <c r="O25" i="1"/>
  <c r="O26" i="1"/>
  <c r="O22" i="1"/>
  <c r="O27" i="1"/>
  <c r="C15" i="1"/>
  <c r="O28" i="1"/>
  <c r="O24" i="1"/>
  <c r="O23" i="1"/>
  <c r="C18" i="1" l="1"/>
  <c r="F18" i="1"/>
  <c r="F19" i="1" s="1"/>
</calcChain>
</file>

<file path=xl/sharedStrings.xml><?xml version="1.0" encoding="utf-8"?>
<sst xmlns="http://schemas.openxmlformats.org/spreadsheetml/2006/main" count="67" uniqueCount="58">
  <si>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</si>
  <si>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</si>
  <si>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</si>
  <si>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</si>
  <si>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</si>
  <si>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</si>
  <si>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</si>
  <si>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</si>
  <si>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</si>
  <si>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</si>
  <si>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</si>
  <si>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</si>
  <si>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</si>
  <si>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</si>
  <si>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</si>
  <si>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</si>
  <si>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</si>
  <si>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</si>
  <si>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</si>
  <si>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</si>
  <si>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</si>
  <si>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</si>
  <si>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</si>
  <si>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</si>
  <si>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</si>
  <si>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</si>
  <si>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</si>
  <si>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</si>
  <si>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</si>
  <si>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</si>
  <si>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</si>
  <si>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</si>
  <si>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</si>
  <si>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</si>
  <si>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</si>
  <si>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</si>
  <si>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</si>
  <si>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</si>
  <si>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IBVS 5570</t>
  </si>
  <si>
    <t>not avail.</t>
  </si>
  <si>
    <t>EB</t>
  </si>
  <si>
    <t>IBVS 6092</t>
  </si>
  <si>
    <t>OEJV 0168</t>
  </si>
  <si>
    <t>I</t>
  </si>
  <si>
    <t>V2713 Oph / GSC 0410-2795</t>
  </si>
  <si>
    <t>IBVS 6157</t>
  </si>
  <si>
    <t>IBVS 6195</t>
  </si>
  <si>
    <t>IBVS 6196</t>
  </si>
  <si>
    <t>pg</t>
  </si>
  <si>
    <t>vis</t>
  </si>
  <si>
    <t>PE</t>
  </si>
  <si>
    <t>CCD</t>
  </si>
  <si>
    <t>RHN 2020</t>
  </si>
  <si>
    <t>VSB, 91</t>
  </si>
  <si>
    <t>V</t>
  </si>
  <si>
    <t>Ic</t>
  </si>
  <si>
    <t>VSB, 108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</si>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</sst>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29" fillId="0" borderId="0"/>
    <xf numFmtId="0" fontId="18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10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7" fillId="0" borderId="0" xfId="0" applyFont="1" applyAlignment="1"/>
    <xf numFmtId="0" fontId="15" fillId="0" borderId="0" xfId="0" applyFont="1" applyAlignment="1"/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33" fillId="0" borderId="0" xfId="42" applyFont="1" applyAlignment="1">
      <alignment horizontal="left"/>
    </xf>
    <xf numFmtId="0" fontId="33" fillId="0" borderId="0" xfId="42" applyFont="1" applyAlignment="1">
      <alignment horizontal="center" wrapText="1"/>
    </xf>
    <xf numFmtId="0" fontId="33" fillId="0" borderId="0" xfId="42" applyFont="1" applyAlignment="1">
      <alignment horizontal="left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5" fontId="35" fillId="0" borderId="0" xfId="0" applyNumberFormat="1" applyFont="1" applyAlignment="1">
      <alignment vertical="center" wrapText="1"/>
    </xf>
    <xf numFmtId="0" fontId="35" fillId="0" borderId="0" xfId="0" applyFont="1" applyAlignment="1" applyProtection="1">
      <alignment horizontal="left"/>
      <protection locked="0"/>
    </xf>
    <xf numFmtId="0" fontId="35" fillId="0" borderId="0" xfId="0" applyFont="1" applyAlignment="1" applyProtection="1">
      <alignment horizontal="center"/>
      <protection locked="0"/>
    </xf>
    <xf numFmtId="165" fontId="35" fillId="0" borderId="0" xfId="0" applyNumberFormat="1" applyFont="1" applyAlignment="1" applyProtection="1">
      <alignment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V2713 Oph - O-C Diagr.</a:t>
            </a:r>
          </a:p>
        </c:rich>
      </c:tx>
      <c:layout>
        <c:manualLayout>
          <c:xMode val="edge"/>
          <c:yMode val="edge"/>
          <c:x val="0.3654135338345864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1.8E-3</c:v>
                  </c:pt>
                  <c:pt idx="4">
                    <c:v>2.9999999999999997E-4</c:v>
                  </c:pt>
                  <c:pt idx="5">
                    <c:v>2.7000000000000001E-3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1.8E-3</c:v>
                  </c:pt>
                  <c:pt idx="4">
                    <c:v>2.9999999999999997E-4</c:v>
                  </c:pt>
                  <c:pt idx="5">
                    <c:v>2.7000000000000001E-3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7307</c:v>
                </c:pt>
                <c:pt idx="2">
                  <c:v>8246</c:v>
                </c:pt>
                <c:pt idx="3">
                  <c:v>8978</c:v>
                </c:pt>
                <c:pt idx="4">
                  <c:v>9595</c:v>
                </c:pt>
                <c:pt idx="5">
                  <c:v>9728.5</c:v>
                </c:pt>
                <c:pt idx="6">
                  <c:v>10430</c:v>
                </c:pt>
                <c:pt idx="7">
                  <c:v>12743</c:v>
                </c:pt>
                <c:pt idx="8">
                  <c:v>13280.5</c:v>
                </c:pt>
                <c:pt idx="9">
                  <c:v>13280.5</c:v>
                </c:pt>
                <c:pt idx="10">
                  <c:v>14187.5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9F-454F-B6DE-B17ADD54770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1.8E-3</c:v>
                  </c:pt>
                  <c:pt idx="4">
                    <c:v>2.9999999999999997E-4</c:v>
                  </c:pt>
                  <c:pt idx="5">
                    <c:v>2.7000000000000001E-3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1.8E-3</c:v>
                  </c:pt>
                  <c:pt idx="4">
                    <c:v>2.9999999999999997E-4</c:v>
                  </c:pt>
                  <c:pt idx="5">
                    <c:v>2.7000000000000001E-3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7307</c:v>
                </c:pt>
                <c:pt idx="2">
                  <c:v>8246</c:v>
                </c:pt>
                <c:pt idx="3">
                  <c:v>8978</c:v>
                </c:pt>
                <c:pt idx="4">
                  <c:v>9595</c:v>
                </c:pt>
                <c:pt idx="5">
                  <c:v>9728.5</c:v>
                </c:pt>
                <c:pt idx="6">
                  <c:v>10430</c:v>
                </c:pt>
                <c:pt idx="7">
                  <c:v>12743</c:v>
                </c:pt>
                <c:pt idx="8">
                  <c:v>13280.5</c:v>
                </c:pt>
                <c:pt idx="9">
                  <c:v>13280.5</c:v>
                </c:pt>
                <c:pt idx="10">
                  <c:v>14187.5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9F-454F-B6DE-B17ADD54770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1.8E-3</c:v>
                  </c:pt>
                  <c:pt idx="4">
                    <c:v>2.9999999999999997E-4</c:v>
                  </c:pt>
                  <c:pt idx="5">
                    <c:v>2.7000000000000001E-3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1.8E-3</c:v>
                  </c:pt>
                  <c:pt idx="4">
                    <c:v>2.9999999999999997E-4</c:v>
                  </c:pt>
                  <c:pt idx="5">
                    <c:v>2.7000000000000001E-3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7307</c:v>
                </c:pt>
                <c:pt idx="2">
                  <c:v>8246</c:v>
                </c:pt>
                <c:pt idx="3">
                  <c:v>8978</c:v>
                </c:pt>
                <c:pt idx="4">
                  <c:v>9595</c:v>
                </c:pt>
                <c:pt idx="5">
                  <c:v>9728.5</c:v>
                </c:pt>
                <c:pt idx="6">
                  <c:v>10430</c:v>
                </c:pt>
                <c:pt idx="7">
                  <c:v>12743</c:v>
                </c:pt>
                <c:pt idx="8">
                  <c:v>13280.5</c:v>
                </c:pt>
                <c:pt idx="9">
                  <c:v>13280.5</c:v>
                </c:pt>
                <c:pt idx="10">
                  <c:v>14187.5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-9.3740000011166558E-3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09F-454F-B6DE-B17ADD54770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1.8E-3</c:v>
                  </c:pt>
                  <c:pt idx="4">
                    <c:v>2.9999999999999997E-4</c:v>
                  </c:pt>
                  <c:pt idx="5">
                    <c:v>2.7000000000000001E-3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1.8E-3</c:v>
                  </c:pt>
                  <c:pt idx="4">
                    <c:v>2.9999999999999997E-4</c:v>
                  </c:pt>
                  <c:pt idx="5">
                    <c:v>2.7000000000000001E-3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7307</c:v>
                </c:pt>
                <c:pt idx="2">
                  <c:v>8246</c:v>
                </c:pt>
                <c:pt idx="3">
                  <c:v>8978</c:v>
                </c:pt>
                <c:pt idx="4">
                  <c:v>9595</c:v>
                </c:pt>
                <c:pt idx="5">
                  <c:v>9728.5</c:v>
                </c:pt>
                <c:pt idx="6">
                  <c:v>10430</c:v>
                </c:pt>
                <c:pt idx="7">
                  <c:v>12743</c:v>
                </c:pt>
                <c:pt idx="8">
                  <c:v>13280.5</c:v>
                </c:pt>
                <c:pt idx="9">
                  <c:v>13280.5</c:v>
                </c:pt>
                <c:pt idx="10">
                  <c:v>14187.5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-8.1810000046971254E-3</c:v>
                </c:pt>
                <c:pt idx="2">
                  <c:v>-8.6679999949410558E-3</c:v>
                </c:pt>
                <c:pt idx="4">
                  <c:v>-8.4850000057485886E-3</c:v>
                </c:pt>
                <c:pt idx="6">
                  <c:v>-1.0190000000875443E-2</c:v>
                </c:pt>
                <c:pt idx="7">
                  <c:v>-9.9689999988186173E-3</c:v>
                </c:pt>
                <c:pt idx="8">
                  <c:v>-1.0431499962578528E-2</c:v>
                </c:pt>
                <c:pt idx="9">
                  <c:v>-6.4314997725887224E-3</c:v>
                </c:pt>
                <c:pt idx="10">
                  <c:v>-8.9125001613865606E-3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09F-454F-B6DE-B17ADD54770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1.8E-3</c:v>
                  </c:pt>
                  <c:pt idx="4">
                    <c:v>2.9999999999999997E-4</c:v>
                  </c:pt>
                  <c:pt idx="5">
                    <c:v>2.7000000000000001E-3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1.8E-3</c:v>
                  </c:pt>
                  <c:pt idx="4">
                    <c:v>2.9999999999999997E-4</c:v>
                  </c:pt>
                  <c:pt idx="5">
                    <c:v>2.7000000000000001E-3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7307</c:v>
                </c:pt>
                <c:pt idx="2">
                  <c:v>8246</c:v>
                </c:pt>
                <c:pt idx="3">
                  <c:v>8978</c:v>
                </c:pt>
                <c:pt idx="4">
                  <c:v>9595</c:v>
                </c:pt>
                <c:pt idx="5">
                  <c:v>9728.5</c:v>
                </c:pt>
                <c:pt idx="6">
                  <c:v>10430</c:v>
                </c:pt>
                <c:pt idx="7">
                  <c:v>12743</c:v>
                </c:pt>
                <c:pt idx="8">
                  <c:v>13280.5</c:v>
                </c:pt>
                <c:pt idx="9">
                  <c:v>13280.5</c:v>
                </c:pt>
                <c:pt idx="10">
                  <c:v>14187.5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09F-454F-B6DE-B17ADD54770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1.8E-3</c:v>
                  </c:pt>
                  <c:pt idx="4">
                    <c:v>2.9999999999999997E-4</c:v>
                  </c:pt>
                  <c:pt idx="5">
                    <c:v>2.7000000000000001E-3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1.8E-3</c:v>
                  </c:pt>
                  <c:pt idx="4">
                    <c:v>2.9999999999999997E-4</c:v>
                  </c:pt>
                  <c:pt idx="5">
                    <c:v>2.7000000000000001E-3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7307</c:v>
                </c:pt>
                <c:pt idx="2">
                  <c:v>8246</c:v>
                </c:pt>
                <c:pt idx="3">
                  <c:v>8978</c:v>
                </c:pt>
                <c:pt idx="4">
                  <c:v>9595</c:v>
                </c:pt>
                <c:pt idx="5">
                  <c:v>9728.5</c:v>
                </c:pt>
                <c:pt idx="6">
                  <c:v>10430</c:v>
                </c:pt>
                <c:pt idx="7">
                  <c:v>12743</c:v>
                </c:pt>
                <c:pt idx="8">
                  <c:v>13280.5</c:v>
                </c:pt>
                <c:pt idx="9">
                  <c:v>13280.5</c:v>
                </c:pt>
                <c:pt idx="10">
                  <c:v>14187.5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09F-454F-B6DE-B17ADD54770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1.8E-3</c:v>
                  </c:pt>
                  <c:pt idx="4">
                    <c:v>2.9999999999999997E-4</c:v>
                  </c:pt>
                  <c:pt idx="5">
                    <c:v>2.7000000000000001E-3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1.8E-3</c:v>
                  </c:pt>
                  <c:pt idx="4">
                    <c:v>2.9999999999999997E-4</c:v>
                  </c:pt>
                  <c:pt idx="5">
                    <c:v>2.7000000000000001E-3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7307</c:v>
                </c:pt>
                <c:pt idx="2">
                  <c:v>8246</c:v>
                </c:pt>
                <c:pt idx="3">
                  <c:v>8978</c:v>
                </c:pt>
                <c:pt idx="4">
                  <c:v>9595</c:v>
                </c:pt>
                <c:pt idx="5">
                  <c:v>9728.5</c:v>
                </c:pt>
                <c:pt idx="6">
                  <c:v>10430</c:v>
                </c:pt>
                <c:pt idx="7">
                  <c:v>12743</c:v>
                </c:pt>
                <c:pt idx="8">
                  <c:v>13280.5</c:v>
                </c:pt>
                <c:pt idx="9">
                  <c:v>13280.5</c:v>
                </c:pt>
                <c:pt idx="10">
                  <c:v>14187.5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09F-454F-B6DE-B17ADD54770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7307</c:v>
                </c:pt>
                <c:pt idx="2">
                  <c:v>8246</c:v>
                </c:pt>
                <c:pt idx="3">
                  <c:v>8978</c:v>
                </c:pt>
                <c:pt idx="4">
                  <c:v>9595</c:v>
                </c:pt>
                <c:pt idx="5">
                  <c:v>9728.5</c:v>
                </c:pt>
                <c:pt idx="6">
                  <c:v>10430</c:v>
                </c:pt>
                <c:pt idx="7">
                  <c:v>12743</c:v>
                </c:pt>
                <c:pt idx="8">
                  <c:v>13280.5</c:v>
                </c:pt>
                <c:pt idx="9">
                  <c:v>13280.5</c:v>
                </c:pt>
                <c:pt idx="10">
                  <c:v>14187.5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-8.5324231508122871E-3</c:v>
                </c:pt>
                <c:pt idx="1">
                  <c:v>-8.8193963334282158E-3</c:v>
                </c:pt>
                <c:pt idx="2">
                  <c:v>-8.8562743707179883E-3</c:v>
                </c:pt>
                <c:pt idx="3">
                  <c:v>-8.8850227448352536E-3</c:v>
                </c:pt>
                <c:pt idx="4">
                  <c:v>-8.9092546394122386E-3</c:v>
                </c:pt>
                <c:pt idx="5">
                  <c:v>-8.9144976830524778E-3</c:v>
                </c:pt>
                <c:pt idx="6">
                  <c:v>-8.9420482082481906E-3</c:v>
                </c:pt>
                <c:pt idx="7">
                  <c:v>-9.0328883576105343E-3</c:v>
                </c:pt>
                <c:pt idx="8">
                  <c:v>-9.0539979902444553E-3</c:v>
                </c:pt>
                <c:pt idx="9">
                  <c:v>-9.0539979902444553E-3</c:v>
                </c:pt>
                <c:pt idx="10">
                  <c:v>-9.0896192680099738E-3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09F-454F-B6DE-B17ADD54770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33C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7307</c:v>
                </c:pt>
                <c:pt idx="2">
                  <c:v>8246</c:v>
                </c:pt>
                <c:pt idx="3">
                  <c:v>8978</c:v>
                </c:pt>
                <c:pt idx="4">
                  <c:v>9595</c:v>
                </c:pt>
                <c:pt idx="5">
                  <c:v>9728.5</c:v>
                </c:pt>
                <c:pt idx="6">
                  <c:v>10430</c:v>
                </c:pt>
                <c:pt idx="7">
                  <c:v>12743</c:v>
                </c:pt>
                <c:pt idx="8">
                  <c:v>13280.5</c:v>
                </c:pt>
                <c:pt idx="9">
                  <c:v>13280.5</c:v>
                </c:pt>
                <c:pt idx="10">
                  <c:v>14187.5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5">
                  <c:v>-6.1155000003054738E-3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09F-454F-B6DE-B17ADD547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5159824"/>
        <c:axId val="1"/>
      </c:scatterChart>
      <c:valAx>
        <c:axId val="625159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5159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180975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3916EBC-267F-47B8-2EFB-6613B00435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1" sqref="F11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44</v>
      </c>
    </row>
    <row r="2" spans="1:6">
      <c r="A2" t="s">
        <v>24</v>
      </c>
      <c r="B2" t="s">
        <v>40</v>
      </c>
      <c r="C2" s="3"/>
      <c r="D2" s="3"/>
    </row>
    <row r="3" spans="1:6" ht="13.5" thickBot="1"/>
    <row r="4" spans="1:6" ht="14.25" thickTop="1" thickBot="1">
      <c r="A4" s="5" t="s">
        <v>1</v>
      </c>
      <c r="C4" s="8" t="s">
        <v>39</v>
      </c>
      <c r="D4" s="9" t="s">
        <v>39</v>
      </c>
    </row>
    <row r="5" spans="1:6" ht="13.5" thickTop="1">
      <c r="A5" s="11" t="s">
        <v>29</v>
      </c>
      <c r="B5" s="12"/>
      <c r="C5" s="13">
        <v>-9.5</v>
      </c>
      <c r="D5" s="12" t="s">
        <v>30</v>
      </c>
    </row>
    <row r="6" spans="1:6">
      <c r="A6" s="5" t="s">
        <v>2</v>
      </c>
    </row>
    <row r="7" spans="1:6">
      <c r="A7" t="s">
        <v>3</v>
      </c>
      <c r="C7" s="10">
        <v>52775.769</v>
      </c>
      <c r="D7" s="29" t="s">
        <v>38</v>
      </c>
    </row>
    <row r="8" spans="1:6">
      <c r="A8" t="s">
        <v>4</v>
      </c>
      <c r="C8" s="10">
        <v>0.49038300000000001</v>
      </c>
      <c r="D8" s="29" t="s">
        <v>38</v>
      </c>
    </row>
    <row r="9" spans="1:6">
      <c r="A9" s="26" t="s">
        <v>33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6" ht="13.5" thickBot="1">
      <c r="A10" s="12"/>
      <c r="B10" s="12"/>
      <c r="C10" s="4" t="s">
        <v>20</v>
      </c>
      <c r="D10" s="4" t="s">
        <v>21</v>
      </c>
      <c r="E10" s="12"/>
    </row>
    <row r="11" spans="1:6">
      <c r="A11" s="12" t="s">
        <v>16</v>
      </c>
      <c r="B11" s="12"/>
      <c r="C11" s="23">
        <f ca="1">INTERCEPT(INDIRECT($D$9):G992,INDIRECT($C$9):F992)</f>
        <v>-8.5324231508122871E-3</v>
      </c>
      <c r="D11" s="3"/>
      <c r="E11" s="12"/>
    </row>
    <row r="12" spans="1:6">
      <c r="A12" s="12" t="s">
        <v>17</v>
      </c>
      <c r="B12" s="12"/>
      <c r="C12" s="23">
        <f ca="1">SLOPE(INDIRECT($D$9):G992,INDIRECT($C$9):F992)</f>
        <v>-3.9273735132876616E-8</v>
      </c>
      <c r="D12" s="3"/>
      <c r="E12" s="12"/>
    </row>
    <row r="13" spans="1:6">
      <c r="A13" s="12" t="s">
        <v>19</v>
      </c>
      <c r="B13" s="12"/>
      <c r="C13" s="3" t="s">
        <v>14</v>
      </c>
    </row>
    <row r="14" spans="1:6">
      <c r="A14" s="12"/>
      <c r="B14" s="12"/>
      <c r="C14" s="12"/>
    </row>
    <row r="15" spans="1:6">
      <c r="A15" s="14" t="s">
        <v>18</v>
      </c>
      <c r="B15" s="12"/>
      <c r="C15" s="15">
        <f ca="1">(C7+C11)+(C8+C12)*INT(MAX(F21:F3533))</f>
        <v>59732.823531400369</v>
      </c>
      <c r="E15" s="16" t="s">
        <v>35</v>
      </c>
      <c r="F15" s="13">
        <v>1</v>
      </c>
    </row>
    <row r="16" spans="1:6">
      <c r="A16" s="18" t="s">
        <v>5</v>
      </c>
      <c r="B16" s="12"/>
      <c r="C16" s="19">
        <f ca="1">+C8+C12</f>
        <v>0.49038296072626486</v>
      </c>
      <c r="E16" s="16" t="s">
        <v>31</v>
      </c>
      <c r="F16" s="17">
        <f ca="1">NOW()+15018.5+$C$5/24</f>
        <v>60178.758026967589</v>
      </c>
    </row>
    <row r="17" spans="1:21" ht="13.5" thickBot="1">
      <c r="A17" s="16" t="s">
        <v>28</v>
      </c>
      <c r="B17" s="12"/>
      <c r="C17" s="12">
        <f>COUNT(C21:C2191)</f>
        <v>11</v>
      </c>
      <c r="E17" s="16" t="s">
        <v>36</v>
      </c>
      <c r="F17" s="17">
        <f ca="1">ROUND(2*(F16-$C$7)/$C$8,0)/2+F15</f>
        <v>15097.5</v>
      </c>
    </row>
    <row r="18" spans="1:21" ht="14.25" thickTop="1" thickBot="1">
      <c r="A18" s="18" t="s">
        <v>6</v>
      </c>
      <c r="B18" s="12"/>
      <c r="C18" s="21">
        <f ca="1">+C15</f>
        <v>59732.823531400369</v>
      </c>
      <c r="D18" s="22">
        <f ca="1">+C16</f>
        <v>0.49038296072626486</v>
      </c>
      <c r="E18" s="16" t="s">
        <v>37</v>
      </c>
      <c r="F18" s="25">
        <f ca="1">ROUND(2*(F16-$C$15)/$C$16,0)/2+F15</f>
        <v>910.5</v>
      </c>
    </row>
    <row r="19" spans="1:21" ht="13.5" thickTop="1">
      <c r="E19" s="16" t="s">
        <v>32</v>
      </c>
      <c r="F19" s="20">
        <f ca="1">+$C$15+$C$16*F18-15018.5-$C$5/24</f>
        <v>45161.213050474966</v>
      </c>
    </row>
    <row r="20" spans="1:21" ht="13.5" thickBot="1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48</v>
      </c>
      <c r="I20" s="7" t="s">
        <v>49</v>
      </c>
      <c r="J20" s="7" t="s">
        <v>50</v>
      </c>
      <c r="K20" s="7" t="s">
        <v>51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28" t="s">
        <v>34</v>
      </c>
    </row>
    <row r="21" spans="1:21">
      <c r="A21" t="s">
        <v>38</v>
      </c>
      <c r="C21" s="10">
        <v>52775.769</v>
      </c>
      <c r="D21" s="10" t="s">
        <v>14</v>
      </c>
      <c r="E21">
        <f t="shared" ref="E21:E27" si="0">+(C21-C$7)/C$8</f>
        <v>0</v>
      </c>
      <c r="F21">
        <f t="shared" ref="F21:F28" si="1">ROUND(2*E21,0)/2</f>
        <v>0</v>
      </c>
      <c r="G21">
        <f>+C21-(C$7+F21*C$8)</f>
        <v>0</v>
      </c>
      <c r="H21">
        <f>+G21</f>
        <v>0</v>
      </c>
      <c r="O21">
        <f t="shared" ref="O21:O27" ca="1" si="2">+C$11+C$12*$F21</f>
        <v>-8.5324231508122871E-3</v>
      </c>
      <c r="Q21" s="2">
        <f t="shared" ref="Q21:Q27" si="3">+C21-15018.5</f>
        <v>37757.269</v>
      </c>
    </row>
    <row r="22" spans="1:21">
      <c r="A22" s="5" t="s">
        <v>41</v>
      </c>
      <c r="C22" s="10">
        <v>56358.989399999999</v>
      </c>
      <c r="D22" s="10">
        <v>1E-4</v>
      </c>
      <c r="E22">
        <f t="shared" si="0"/>
        <v>7306.9833171215114</v>
      </c>
      <c r="F22">
        <f t="shared" si="1"/>
        <v>7307</v>
      </c>
      <c r="G22">
        <f>+C22-(C$7+F22*C$8)</f>
        <v>-8.1810000046971254E-3</v>
      </c>
      <c r="K22">
        <f>+G22</f>
        <v>-8.1810000046971254E-3</v>
      </c>
      <c r="O22">
        <f t="shared" ca="1" si="2"/>
        <v>-8.8193963334282158E-3</v>
      </c>
      <c r="Q22" s="2">
        <f t="shared" si="3"/>
        <v>41340.489399999999</v>
      </c>
    </row>
    <row r="23" spans="1:21">
      <c r="A23" s="30" t="s">
        <v>42</v>
      </c>
      <c r="B23" s="31" t="s">
        <v>43</v>
      </c>
      <c r="C23" s="32">
        <v>56819.458550000003</v>
      </c>
      <c r="D23" s="30">
        <v>2.0000000000000001E-4</v>
      </c>
      <c r="E23">
        <f t="shared" si="0"/>
        <v>8245.9823240202095</v>
      </c>
      <c r="F23">
        <f t="shared" si="1"/>
        <v>8246</v>
      </c>
      <c r="G23">
        <f>+C23-(C$7+F23*C$8)</f>
        <v>-8.6679999949410558E-3</v>
      </c>
      <c r="K23">
        <f>+G23</f>
        <v>-8.6679999949410558E-3</v>
      </c>
      <c r="O23">
        <f t="shared" ca="1" si="2"/>
        <v>-8.8562743707179883E-3</v>
      </c>
      <c r="Q23" s="2">
        <f t="shared" si="3"/>
        <v>41800.958550000003</v>
      </c>
    </row>
    <row r="24" spans="1:21">
      <c r="A24" s="33" t="s">
        <v>45</v>
      </c>
      <c r="B24" s="34"/>
      <c r="C24" s="33">
        <v>57178.4182</v>
      </c>
      <c r="D24" s="33">
        <v>1.8E-3</v>
      </c>
      <c r="E24">
        <f t="shared" si="0"/>
        <v>8977.9808843291867</v>
      </c>
      <c r="F24">
        <f t="shared" si="1"/>
        <v>8978</v>
      </c>
      <c r="G24">
        <f>+C24-(C$7+F24*C$8)</f>
        <v>-9.3740000011166558E-3</v>
      </c>
      <c r="J24">
        <f>+G24</f>
        <v>-9.3740000011166558E-3</v>
      </c>
      <c r="O24">
        <f t="shared" ca="1" si="2"/>
        <v>-8.8850227448352536E-3</v>
      </c>
      <c r="Q24" s="2">
        <f t="shared" si="3"/>
        <v>42159.9182</v>
      </c>
    </row>
    <row r="25" spans="1:21">
      <c r="A25" s="35" t="s">
        <v>46</v>
      </c>
      <c r="B25" s="36"/>
      <c r="C25" s="30">
        <v>57480.985399999998</v>
      </c>
      <c r="D25" s="30">
        <v>2.9999999999999997E-4</v>
      </c>
      <c r="E25">
        <f t="shared" si="0"/>
        <v>9594.9826971979001</v>
      </c>
      <c r="F25">
        <f t="shared" si="1"/>
        <v>9595</v>
      </c>
      <c r="G25">
        <f>+C25-(C$7+F25*C$8)</f>
        <v>-8.4850000057485886E-3</v>
      </c>
      <c r="K25">
        <f>+G25</f>
        <v>-8.4850000057485886E-3</v>
      </c>
      <c r="O25">
        <f t="shared" ca="1" si="2"/>
        <v>-8.9092546394122386E-3</v>
      </c>
      <c r="Q25" s="2">
        <f t="shared" si="3"/>
        <v>42462.485399999998</v>
      </c>
    </row>
    <row r="26" spans="1:21">
      <c r="A26" s="37" t="s">
        <v>47</v>
      </c>
      <c r="B26" s="38" t="s">
        <v>43</v>
      </c>
      <c r="C26" s="39">
        <v>57546.4539</v>
      </c>
      <c r="D26" s="39">
        <v>2.7000000000000001E-3</v>
      </c>
      <c r="E26">
        <f t="shared" si="0"/>
        <v>9728.487529135391</v>
      </c>
      <c r="F26">
        <f t="shared" si="1"/>
        <v>9728.5</v>
      </c>
      <c r="O26">
        <f t="shared" ca="1" si="2"/>
        <v>-8.9144976830524778E-3</v>
      </c>
      <c r="Q26" s="2">
        <f t="shared" si="3"/>
        <v>42527.9539</v>
      </c>
      <c r="U26">
        <f>+C26-(C$7+F26*C$8)</f>
        <v>-6.1155000003054738E-3</v>
      </c>
    </row>
    <row r="27" spans="1:21">
      <c r="A27" s="40" t="s">
        <v>0</v>
      </c>
      <c r="B27" s="41" t="s">
        <v>43</v>
      </c>
      <c r="C27" s="42">
        <v>57890.453500000003</v>
      </c>
      <c r="D27" s="42">
        <v>5.0000000000000001E-4</v>
      </c>
      <c r="E27">
        <f t="shared" si="0"/>
        <v>10429.979220323712</v>
      </c>
      <c r="F27">
        <f t="shared" si="1"/>
        <v>10430</v>
      </c>
      <c r="G27">
        <f>+C27-(C$7+F27*C$8)</f>
        <v>-1.0190000000875443E-2</v>
      </c>
      <c r="K27">
        <f>+G27</f>
        <v>-1.0190000000875443E-2</v>
      </c>
      <c r="O27">
        <f t="shared" ca="1" si="2"/>
        <v>-8.9420482082481906E-3</v>
      </c>
      <c r="Q27" s="2">
        <f t="shared" si="3"/>
        <v>42871.953500000003</v>
      </c>
    </row>
    <row r="28" spans="1:21">
      <c r="A28" s="5" t="s">
        <v>52</v>
      </c>
      <c r="C28" s="10">
        <v>59024.709600000002</v>
      </c>
      <c r="D28" s="10">
        <v>2.0000000000000001E-4</v>
      </c>
      <c r="E28">
        <f>+(C28-C$7)/C$8</f>
        <v>12742.979670991861</v>
      </c>
      <c r="F28">
        <f t="shared" si="1"/>
        <v>12743</v>
      </c>
      <c r="G28">
        <f>+C28-(C$7+F28*C$8)</f>
        <v>-9.9689999988186173E-3</v>
      </c>
      <c r="K28">
        <f>+G28</f>
        <v>-9.9689999988186173E-3</v>
      </c>
      <c r="O28">
        <f ca="1">+C$11+C$12*$F28</f>
        <v>-9.0328883576105343E-3</v>
      </c>
      <c r="Q28" s="2">
        <f>+C28-15018.5</f>
        <v>44006.209600000002</v>
      </c>
    </row>
    <row r="29" spans="1:21">
      <c r="A29" s="43" t="s">
        <v>53</v>
      </c>
      <c r="B29" s="44" t="s">
        <v>43</v>
      </c>
      <c r="C29" s="45">
        <v>59288.290000000037</v>
      </c>
      <c r="D29" s="43" t="s">
        <v>54</v>
      </c>
      <c r="E29">
        <f t="shared" ref="E29:E30" si="4">+(C29-C$7)/C$8</f>
        <v>13280.478727851571</v>
      </c>
      <c r="F29">
        <f t="shared" ref="F29:F30" si="5">ROUND(2*E29,0)/2</f>
        <v>13280.5</v>
      </c>
      <c r="G29">
        <f t="shared" ref="G29:G30" si="6">+C29-(C$7+F29*C$8)</f>
        <v>-1.0431499962578528E-2</v>
      </c>
      <c r="K29">
        <f t="shared" ref="K29:K30" si="7">+G29</f>
        <v>-1.0431499962578528E-2</v>
      </c>
      <c r="O29">
        <f t="shared" ref="O29:O30" ca="1" si="8">+C$11+C$12*$F29</f>
        <v>-9.0539979902444553E-3</v>
      </c>
      <c r="Q29" s="2">
        <f t="shared" ref="Q29:Q30" si="9">+C29-15018.5</f>
        <v>44269.790000000037</v>
      </c>
    </row>
    <row r="30" spans="1:21">
      <c r="A30" s="43" t="s">
        <v>53</v>
      </c>
      <c r="B30" s="44" t="s">
        <v>43</v>
      </c>
      <c r="C30" s="45">
        <v>59288.294000000227</v>
      </c>
      <c r="D30" s="43" t="s">
        <v>55</v>
      </c>
      <c r="E30">
        <f t="shared" si="4"/>
        <v>13280.486884741573</v>
      </c>
      <c r="F30">
        <f t="shared" si="5"/>
        <v>13280.5</v>
      </c>
      <c r="G30">
        <f t="shared" si="6"/>
        <v>-6.4314997725887224E-3</v>
      </c>
      <c r="K30">
        <f t="shared" si="7"/>
        <v>-6.4314997725887224E-3</v>
      </c>
      <c r="O30">
        <f t="shared" ca="1" si="8"/>
        <v>-9.0539979902444553E-3</v>
      </c>
      <c r="Q30" s="2">
        <f t="shared" si="9"/>
        <v>44269.794000000227</v>
      </c>
    </row>
    <row r="31" spans="1:21">
      <c r="A31" s="46" t="s">
        <v>56</v>
      </c>
      <c r="B31" s="47" t="s">
        <v>57</v>
      </c>
      <c r="C31" s="48">
        <v>59733.068899999838</v>
      </c>
      <c r="D31" s="10"/>
      <c r="E31">
        <f t="shared" ref="E31" si="10">+(C31-C$7)/C$8</f>
        <v>14187.481825429997</v>
      </c>
      <c r="F31">
        <f t="shared" ref="F31" si="11">ROUND(2*E31,0)/2</f>
        <v>14187.5</v>
      </c>
      <c r="G31">
        <f t="shared" ref="G31" si="12">+C31-(C$7+F31*C$8)</f>
        <v>-8.9125001613865606E-3</v>
      </c>
      <c r="K31">
        <f t="shared" ref="K31" si="13">+G31</f>
        <v>-8.9125001613865606E-3</v>
      </c>
      <c r="O31">
        <f t="shared" ref="O31" ca="1" si="14">+C$11+C$12*$F31</f>
        <v>-9.0896192680099738E-3</v>
      </c>
      <c r="Q31" s="2">
        <f t="shared" ref="Q31" si="15">+C31-15018.5</f>
        <v>44714.568899999838</v>
      </c>
    </row>
    <row r="32" spans="1:21">
      <c r="C32" s="10"/>
      <c r="D32" s="10"/>
      <c r="Q32" s="2"/>
    </row>
    <row r="33" spans="3:17">
      <c r="C33" s="10"/>
      <c r="D33" s="10"/>
      <c r="Q33" s="2"/>
    </row>
    <row r="34" spans="3:17">
      <c r="C34" s="10"/>
      <c r="D34" s="10"/>
    </row>
    <row r="35" spans="3:17">
      <c r="C35" s="10"/>
      <c r="D35" s="10"/>
    </row>
    <row r="36" spans="3:17">
      <c r="C36" s="10"/>
      <c r="D36" s="10"/>
    </row>
    <row r="37" spans="3:17">
      <c r="C37" s="10"/>
      <c r="D37" s="10"/>
    </row>
    <row r="38" spans="3:17">
      <c r="C38" s="10"/>
      <c r="D38" s="10"/>
    </row>
    <row r="39" spans="3:17">
      <c r="C39" s="10"/>
      <c r="D39" s="10"/>
    </row>
    <row r="40" spans="3:17">
      <c r="C40" s="10"/>
      <c r="D40" s="10"/>
    </row>
    <row r="41" spans="3:17">
      <c r="C41" s="10"/>
      <c r="D41" s="10"/>
    </row>
    <row r="42" spans="3:17">
      <c r="C42" s="10"/>
      <c r="D42" s="10"/>
    </row>
    <row r="43" spans="3:17">
      <c r="C43" s="10"/>
      <c r="D43" s="10"/>
    </row>
    <row r="44" spans="3:17">
      <c r="C44" s="10"/>
      <c r="D44" s="10"/>
    </row>
    <row r="45" spans="3:17">
      <c r="C45" s="10"/>
      <c r="D45" s="10"/>
    </row>
    <row r="46" spans="3:17">
      <c r="C46" s="10"/>
      <c r="D46" s="10"/>
    </row>
    <row r="47" spans="3:17">
      <c r="C47" s="10"/>
      <c r="D47" s="10"/>
    </row>
    <row r="48" spans="3:17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honeticPr fontId="7" type="noConversion"/>
  <hyperlinks>
    <hyperlink ref="H63562" r:id="rId1" display="http://vsolj.cetus-net.org/bulletin.html" xr:uid="{00000000-0004-0000-0000-000000000000}"/>
    <hyperlink ref="H63555" r:id="rId2" display="https://www.aavso.org/ejaavso" xr:uid="{00000000-0004-0000-0000-000001000000}"/>
    <hyperlink ref="I63562" r:id="rId3" display="http://vsolj.cetus-net.org/bulletin.html" xr:uid="{00000000-0004-0000-0000-000002000000}"/>
    <hyperlink ref="AQ57213" r:id="rId4" display="http://cdsbib.u-strasbg.fr/cgi-bin/cdsbib?1990RMxAA..21..381G" xr:uid="{00000000-0004-0000-0000-000003000000}"/>
    <hyperlink ref="H63559" r:id="rId5" display="https://www.aavso.org/ejaavso" xr:uid="{00000000-0004-0000-0000-000004000000}"/>
    <hyperlink ref="AP4577" r:id="rId6" display="http://cdsbib.u-strasbg.fr/cgi-bin/cdsbib?1990RMxAA..21..381G" xr:uid="{00000000-0004-0000-0000-000005000000}"/>
    <hyperlink ref="AP4580" r:id="rId7" display="http://cdsbib.u-strasbg.fr/cgi-bin/cdsbib?1990RMxAA..21..381G" xr:uid="{00000000-0004-0000-0000-000006000000}"/>
    <hyperlink ref="AP4578" r:id="rId8" display="http://cdsbib.u-strasbg.fr/cgi-bin/cdsbib?1990RMxAA..21..381G" xr:uid="{00000000-0004-0000-0000-000007000000}"/>
    <hyperlink ref="AP4562" r:id="rId9" display="http://cdsbib.u-strasbg.fr/cgi-bin/cdsbib?1990RMxAA..21..381G" xr:uid="{00000000-0004-0000-0000-000008000000}"/>
    <hyperlink ref="AQ4791" r:id="rId10" display="http://cdsbib.u-strasbg.fr/cgi-bin/cdsbib?1990RMxAA..21..381G" xr:uid="{00000000-0004-0000-0000-000009000000}"/>
    <hyperlink ref="AQ4795" r:id="rId11" display="http://cdsbib.u-strasbg.fr/cgi-bin/cdsbib?1990RMxAA..21..381G" xr:uid="{00000000-0004-0000-0000-00000A000000}"/>
    <hyperlink ref="AQ64475" r:id="rId12" display="http://cdsbib.u-strasbg.fr/cgi-bin/cdsbib?1990RMxAA..21..381G" xr:uid="{00000000-0004-0000-0000-00000B000000}"/>
    <hyperlink ref="I1683" r:id="rId13" display="http://vsolj.cetus-net.org/bulletin.html" xr:uid="{00000000-0004-0000-0000-00000C000000}"/>
    <hyperlink ref="H1683" r:id="rId14" display="http://vsolj.cetus-net.org/bulletin.html" xr:uid="{00000000-0004-0000-0000-00000D000000}"/>
    <hyperlink ref="AQ65136" r:id="rId15" display="http://cdsbib.u-strasbg.fr/cgi-bin/cdsbib?1990RMxAA..21..381G" xr:uid="{00000000-0004-0000-0000-00000E000000}"/>
    <hyperlink ref="AQ65135" r:id="rId16" display="http://cdsbib.u-strasbg.fr/cgi-bin/cdsbib?1990RMxAA..21..381G" xr:uid="{00000000-0004-0000-0000-00000F000000}"/>
    <hyperlink ref="AP2853" r:id="rId17" display="http://cdsbib.u-strasbg.fr/cgi-bin/cdsbib?1990RMxAA..21..381G" xr:uid="{00000000-0004-0000-0000-000010000000}"/>
    <hyperlink ref="AP2871" r:id="rId18" display="http://cdsbib.u-strasbg.fr/cgi-bin/cdsbib?1990RMxAA..21..381G" xr:uid="{00000000-0004-0000-0000-000011000000}"/>
    <hyperlink ref="AP2872" r:id="rId19" display="http://cdsbib.u-strasbg.fr/cgi-bin/cdsbib?1990RMxAA..21..381G" xr:uid="{00000000-0004-0000-0000-000012000000}"/>
    <hyperlink ref="AP2868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2023-08-22T06:11:33Z</dcterms:modified>
</cp:coreProperties>
</file>