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9E3C99DE-D08D-4012-B6DC-75E4F359DA62}" xr6:coauthVersionLast="47" xr6:coauthVersionMax="47" xr10:uidLastSave="{00000000-0000-0000-0000-000000000000}"/>
  <bookViews>
    <workbookView xWindow="13635" yWindow="855" windowWidth="1273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6" i="1" l="1"/>
  <c r="F36" i="1" s="1"/>
  <c r="G36" i="1" s="1"/>
  <c r="K36" i="1" s="1"/>
  <c r="Q36" i="1"/>
  <c r="E37" i="1"/>
  <c r="F37" i="1" s="1"/>
  <c r="G37" i="1" s="1"/>
  <c r="K37" i="1" s="1"/>
  <c r="Q37" i="1"/>
  <c r="E38" i="1"/>
  <c r="F38" i="1"/>
  <c r="G38" i="1" s="1"/>
  <c r="K38" i="1" s="1"/>
  <c r="Q38" i="1"/>
  <c r="C9" i="1"/>
  <c r="D9" i="1"/>
  <c r="E22" i="1"/>
  <c r="F22" i="1"/>
  <c r="G22" i="1"/>
  <c r="K22" i="1" s="1"/>
  <c r="E23" i="1"/>
  <c r="F23" i="1" s="1"/>
  <c r="G23" i="1" s="1"/>
  <c r="K23" i="1" s="1"/>
  <c r="E24" i="1"/>
  <c r="F24" i="1"/>
  <c r="G24" i="1"/>
  <c r="K24" i="1" s="1"/>
  <c r="E25" i="1"/>
  <c r="F25" i="1" s="1"/>
  <c r="G25" i="1" s="1"/>
  <c r="J25" i="1" s="1"/>
  <c r="E26" i="1"/>
  <c r="F26" i="1"/>
  <c r="G26" i="1"/>
  <c r="K26" i="1" s="1"/>
  <c r="E28" i="1"/>
  <c r="F28" i="1" s="1"/>
  <c r="G28" i="1" s="1"/>
  <c r="K28" i="1" s="1"/>
  <c r="E30" i="1"/>
  <c r="F30" i="1"/>
  <c r="G30" i="1"/>
  <c r="K30" i="1" s="1"/>
  <c r="E35" i="1"/>
  <c r="F35" i="1" s="1"/>
  <c r="G35" i="1" s="1"/>
  <c r="K35" i="1" s="1"/>
  <c r="E27" i="1"/>
  <c r="F27" i="1"/>
  <c r="G27" i="1"/>
  <c r="K27" i="1" s="1"/>
  <c r="E29" i="1"/>
  <c r="F29" i="1" s="1"/>
  <c r="G29" i="1" s="1"/>
  <c r="K29" i="1" s="1"/>
  <c r="E31" i="1"/>
  <c r="F31" i="1"/>
  <c r="G31" i="1"/>
  <c r="K31" i="1" s="1"/>
  <c r="E32" i="1"/>
  <c r="F32" i="1" s="1"/>
  <c r="G32" i="1" s="1"/>
  <c r="K32" i="1" s="1"/>
  <c r="E33" i="1"/>
  <c r="F33" i="1"/>
  <c r="G33" i="1"/>
  <c r="K33" i="1" s="1"/>
  <c r="E34" i="1"/>
  <c r="F34" i="1" s="1"/>
  <c r="G34" i="1" s="1"/>
  <c r="K34" i="1" s="1"/>
  <c r="E21" i="1"/>
  <c r="F21" i="1"/>
  <c r="G21" i="1"/>
  <c r="K21" i="1" s="1"/>
  <c r="F16" i="1"/>
  <c r="C17" i="1"/>
  <c r="Q21" i="1"/>
  <c r="Q22" i="1"/>
  <c r="Q23" i="1"/>
  <c r="Q24" i="1"/>
  <c r="Q25" i="1"/>
  <c r="Q26" i="1"/>
  <c r="Q28" i="1"/>
  <c r="Q30" i="1"/>
  <c r="Q35" i="1"/>
  <c r="Q27" i="1"/>
  <c r="Q29" i="1"/>
  <c r="Q31" i="1"/>
  <c r="Q32" i="1"/>
  <c r="Q33" i="1"/>
  <c r="Q34" i="1"/>
  <c r="C11" i="1"/>
  <c r="C12" i="1"/>
  <c r="O37" i="1" l="1"/>
  <c r="O36" i="1"/>
  <c r="C16" i="1"/>
  <c r="D18" i="1" s="1"/>
  <c r="O28" i="1"/>
  <c r="O21" i="1"/>
  <c r="O35" i="1"/>
  <c r="O29" i="1"/>
  <c r="O33" i="1"/>
  <c r="O22" i="1"/>
  <c r="O27" i="1"/>
  <c r="O26" i="1"/>
  <c r="O25" i="1"/>
  <c r="O38" i="1"/>
  <c r="O23" i="1"/>
  <c r="O34" i="1"/>
  <c r="C15" i="1"/>
  <c r="O31" i="1"/>
  <c r="O24" i="1"/>
  <c r="O30" i="1"/>
  <c r="O32" i="1"/>
  <c r="F17" i="1"/>
  <c r="C18" i="1" l="1"/>
  <c r="F18" i="1"/>
  <c r="F19" i="1" s="1"/>
</calcChain>
</file>

<file path=xl/sharedStrings.xml><?xml version="1.0" encoding="utf-8"?>
<sst xmlns="http://schemas.openxmlformats.org/spreadsheetml/2006/main" count="84" uniqueCount="58">
  <si>
    <t>V2759 Ori / GSC 0714-0096</t>
  </si>
  <si>
    <t>System Type:</t>
  </si>
  <si>
    <t>EB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</si>
  <si>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</si>
  <si>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</si>
  <si>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</si>
  <si>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</si>
  <si>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</si>
  <si>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</si>
  <si>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IBVS 5570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</si>
  <si>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</si>
  <si>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</si>
  <si>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</si>
  <si>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</si>
  <si>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</si>
  <si>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</si>
  <si>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</si>
  <si>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</si>
  <si>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</si>
  <si>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</si>
  <si>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</si>
  <si>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</si>
  <si>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</si>
  <si>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</si>
  <si>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</si>
  <si>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</si>
  <si>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</si>
  <si>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</si>
  <si>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</si>
  <si>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</si>
  <si>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</si>
  <si>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</si>
  <si>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</si>
  <si>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</si>
  <si>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</si>
  <si>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</si>
  <si>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</si>
  <si>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</si>
  <si>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</si>
  <si>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</si>
  <si>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</si>
  <si>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</si>
  <si>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</si>
  <si>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</si>
  <si>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</si>
  <si>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IBVS 6029</t>
  </si>
  <si>
    <t>I</t>
  </si>
  <si>
    <t>OEJV 0165</t>
  </si>
  <si>
    <t>OEJV 0160</t>
  </si>
  <si>
    <t>IBVS 6118</t>
  </si>
  <si>
    <t>OEJV 0179</t>
  </si>
  <si>
    <t>VSB-063</t>
  </si>
  <si>
    <t>V</t>
  </si>
  <si>
    <t>VSB-64</t>
  </si>
  <si>
    <t>OEJV 0211</t>
  </si>
  <si>
    <t>RHN 2021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</si>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</sst>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2" formatCode="\$#,##0_);&quot;($&quot;#,##0\)"/>
    <numFmt numFmtId="173" formatCode="m/d/yyyy\ h:mm"/>
    <numFmt numFmtId="175" formatCode="0.0000"/>
    <numFmt numFmtId="177" formatCode="0.00000"/>
  </numFmts>
  <fonts count="15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3" fillId="0" borderId="0" applyFill="0" applyBorder="0" applyProtection="0">
      <alignment vertical="top"/>
    </xf>
    <xf numFmtId="172" fontId="13" fillId="0" borderId="0" applyFill="0" applyBorder="0" applyProtection="0">
      <alignment vertical="top"/>
    </xf>
    <xf numFmtId="0" fontId="13" fillId="0" borderId="0" applyFill="0" applyBorder="0" applyProtection="0">
      <alignment vertical="top"/>
    </xf>
    <xf numFmtId="2" fontId="13" fillId="0" borderId="0" applyFill="0" applyBorder="0" applyProtection="0">
      <alignment vertical="top"/>
    </xf>
    <xf numFmtId="0" fontId="13" fillId="0" borderId="0"/>
    <xf numFmtId="0" fontId="13" fillId="0" borderId="0"/>
  </cellStyleXfs>
  <cellXfs count="49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>
      <alignment vertical="top"/>
    </xf>
    <xf numFmtId="0" fontId="4" fillId="0" borderId="0" xfId="0" applyFont="1">
      <alignment vertical="top"/>
    </xf>
    <xf numFmtId="0" fontId="0" fillId="0" borderId="0" xfId="0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4" xfId="0" applyFont="1" applyBorder="1" applyAlignment="1">
      <alignment horizontal="center"/>
    </xf>
    <xf numFmtId="0" fontId="6" fillId="0" borderId="0" xfId="0" applyFont="1">
      <alignment vertical="top"/>
    </xf>
    <xf numFmtId="0" fontId="2" fillId="0" borderId="0" xfId="0" applyFont="1">
      <alignment vertical="top"/>
    </xf>
    <xf numFmtId="0" fontId="6" fillId="0" borderId="0" xfId="0" applyFont="1" applyAlignment="1">
      <alignment horizontal="center"/>
    </xf>
    <xf numFmtId="0" fontId="5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73" fontId="6" fillId="0" borderId="0" xfId="0" applyNumberFormat="1" applyFont="1">
      <alignment vertical="top"/>
    </xf>
    <xf numFmtId="0" fontId="2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>
      <alignment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6" applyFont="1"/>
    <xf numFmtId="0" fontId="8" fillId="0" borderId="0" xfId="6" applyFont="1" applyAlignment="1">
      <alignment horizontal="center"/>
    </xf>
    <xf numFmtId="0" fontId="8" fillId="0" borderId="0" xfId="6" applyFont="1" applyAlignment="1">
      <alignment horizontal="left"/>
    </xf>
    <xf numFmtId="0" fontId="9" fillId="0" borderId="0" xfId="6" applyFont="1" applyAlignment="1">
      <alignment horizontal="left"/>
    </xf>
    <xf numFmtId="0" fontId="9" fillId="0" borderId="0" xfId="6" applyFont="1" applyAlignment="1">
      <alignment horizontal="center"/>
    </xf>
    <xf numFmtId="0" fontId="10" fillId="0" borderId="0" xfId="5" applyFont="1"/>
    <xf numFmtId="0" fontId="10" fillId="0" borderId="0" xfId="5" applyFont="1" applyBorder="1" applyAlignment="1">
      <alignment horizontal="center"/>
    </xf>
    <xf numFmtId="175" fontId="10" fillId="0" borderId="0" xfId="5" applyNumberFormat="1" applyFont="1" applyFill="1" applyBorder="1" applyAlignment="1" applyProtection="1">
      <alignment horizontal="left" vertical="top"/>
    </xf>
    <xf numFmtId="0" fontId="10" fillId="0" borderId="0" xfId="5" applyNumberFormat="1" applyFont="1" applyFill="1" applyBorder="1" applyAlignment="1" applyProtection="1">
      <alignment horizontal="left" vertical="top"/>
    </xf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0" xfId="5" applyFont="1" applyAlignment="1">
      <alignment horizontal="left"/>
    </xf>
    <xf numFmtId="14" fontId="0" fillId="0" borderId="0" xfId="0" applyNumberFormat="1" applyAlignment="1"/>
    <xf numFmtId="0" fontId="11" fillId="0" borderId="0" xfId="5" applyFo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77" fontId="14" fillId="0" borderId="0" xfId="0" applyNumberFormat="1" applyFont="1" applyAlignment="1">
      <alignment vertical="center" wrapText="1"/>
    </xf>
  </cellXfs>
  <cellStyles count="7">
    <cellStyle name="Comma0" xfId="1"/>
    <cellStyle name="Currency0" xfId="2"/>
    <cellStyle name="Date" xfId="3"/>
    <cellStyle name="Fixed" xfId="4"/>
    <cellStyle name="Normal" xfId="0" builtinId="0"/>
    <cellStyle name="Normal_A" xfId="5"/>
    <cellStyle name="Normal_A_1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V2759 Ori - O-C Diagr.</a:t>
            </a:r>
          </a:p>
        </c:rich>
      </c:tx>
      <c:layout>
        <c:manualLayout>
          <c:xMode val="edge"/>
          <c:yMode val="edge"/>
          <c:x val="0.36541353383458647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22822889753688513"/>
          <c:w val="0.80601503759398496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6417</c:v>
                </c:pt>
                <c:pt idx="2">
                  <c:v>7184</c:v>
                </c:pt>
                <c:pt idx="3">
                  <c:v>7184</c:v>
                </c:pt>
                <c:pt idx="4">
                  <c:v>7851.5</c:v>
                </c:pt>
                <c:pt idx="5">
                  <c:v>9245</c:v>
                </c:pt>
                <c:pt idx="6">
                  <c:v>9333</c:v>
                </c:pt>
                <c:pt idx="7">
                  <c:v>9852</c:v>
                </c:pt>
                <c:pt idx="8">
                  <c:v>9935</c:v>
                </c:pt>
                <c:pt idx="9">
                  <c:v>10006</c:v>
                </c:pt>
                <c:pt idx="10">
                  <c:v>10075</c:v>
                </c:pt>
                <c:pt idx="11">
                  <c:v>10081</c:v>
                </c:pt>
                <c:pt idx="12">
                  <c:v>10085</c:v>
                </c:pt>
                <c:pt idx="13">
                  <c:v>10177</c:v>
                </c:pt>
                <c:pt idx="14">
                  <c:v>10660</c:v>
                </c:pt>
              </c:numCache>
            </c:numRef>
          </c:xVal>
          <c:yVal>
            <c:numRef>
              <c:f>Active!$H$21:$H$35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9B-4F91-9699-FAF64B920D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6417</c:v>
                </c:pt>
                <c:pt idx="2">
                  <c:v>7184</c:v>
                </c:pt>
                <c:pt idx="3">
                  <c:v>7184</c:v>
                </c:pt>
                <c:pt idx="4">
                  <c:v>7851.5</c:v>
                </c:pt>
                <c:pt idx="5">
                  <c:v>9245</c:v>
                </c:pt>
                <c:pt idx="6">
                  <c:v>9333</c:v>
                </c:pt>
                <c:pt idx="7">
                  <c:v>9852</c:v>
                </c:pt>
                <c:pt idx="8">
                  <c:v>9935</c:v>
                </c:pt>
                <c:pt idx="9">
                  <c:v>10006</c:v>
                </c:pt>
                <c:pt idx="10">
                  <c:v>10075</c:v>
                </c:pt>
                <c:pt idx="11">
                  <c:v>10081</c:v>
                </c:pt>
                <c:pt idx="12">
                  <c:v>10085</c:v>
                </c:pt>
                <c:pt idx="13">
                  <c:v>10177</c:v>
                </c:pt>
                <c:pt idx="14">
                  <c:v>10660</c:v>
                </c:pt>
              </c:numCache>
            </c:numRef>
          </c:xVal>
          <c:yVal>
            <c:numRef>
              <c:f>Active!$I$21:$I$35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9B-4F91-9699-FAF64B920D1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6417</c:v>
                </c:pt>
                <c:pt idx="2">
                  <c:v>7184</c:v>
                </c:pt>
                <c:pt idx="3">
                  <c:v>7184</c:v>
                </c:pt>
                <c:pt idx="4">
                  <c:v>7851.5</c:v>
                </c:pt>
                <c:pt idx="5">
                  <c:v>9245</c:v>
                </c:pt>
                <c:pt idx="6">
                  <c:v>9333</c:v>
                </c:pt>
                <c:pt idx="7">
                  <c:v>9852</c:v>
                </c:pt>
                <c:pt idx="8">
                  <c:v>9935</c:v>
                </c:pt>
                <c:pt idx="9">
                  <c:v>10006</c:v>
                </c:pt>
                <c:pt idx="10">
                  <c:v>10075</c:v>
                </c:pt>
                <c:pt idx="11">
                  <c:v>10081</c:v>
                </c:pt>
                <c:pt idx="12">
                  <c:v>10085</c:v>
                </c:pt>
                <c:pt idx="13">
                  <c:v>10177</c:v>
                </c:pt>
                <c:pt idx="14">
                  <c:v>10660</c:v>
                </c:pt>
              </c:numCache>
            </c:numRef>
          </c:xVal>
          <c:yVal>
            <c:numRef>
              <c:f>Active!$J$21:$J$35</c:f>
              <c:numCache>
                <c:formatCode>General</c:formatCode>
                <c:ptCount val="15"/>
                <c:pt idx="4">
                  <c:v>-1.2387000002490822E-2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9B-4F91-9699-FAF64B920D1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6417</c:v>
                </c:pt>
                <c:pt idx="2">
                  <c:v>7184</c:v>
                </c:pt>
                <c:pt idx="3">
                  <c:v>7184</c:v>
                </c:pt>
                <c:pt idx="4">
                  <c:v>7851.5</c:v>
                </c:pt>
                <c:pt idx="5">
                  <c:v>9245</c:v>
                </c:pt>
                <c:pt idx="6">
                  <c:v>9333</c:v>
                </c:pt>
                <c:pt idx="7">
                  <c:v>9852</c:v>
                </c:pt>
                <c:pt idx="8">
                  <c:v>9935</c:v>
                </c:pt>
                <c:pt idx="9">
                  <c:v>10006</c:v>
                </c:pt>
                <c:pt idx="10">
                  <c:v>10075</c:v>
                </c:pt>
                <c:pt idx="11">
                  <c:v>10081</c:v>
                </c:pt>
                <c:pt idx="12">
                  <c:v>10085</c:v>
                </c:pt>
                <c:pt idx="13">
                  <c:v>10177</c:v>
                </c:pt>
                <c:pt idx="14">
                  <c:v>10660</c:v>
                </c:pt>
              </c:numCache>
            </c:numRef>
          </c:xVal>
          <c:yVal>
            <c:numRef>
              <c:f>Active!$K$21:$K$35</c:f>
              <c:numCache>
                <c:formatCode>General</c:formatCode>
                <c:ptCount val="15"/>
                <c:pt idx="0">
                  <c:v>0</c:v>
                </c:pt>
                <c:pt idx="1">
                  <c:v>-1.9385999999940395E-2</c:v>
                </c:pt>
                <c:pt idx="2">
                  <c:v>-1.7702000004646834E-2</c:v>
                </c:pt>
                <c:pt idx="3">
                  <c:v>-1.6142000000400003E-2</c:v>
                </c:pt>
                <c:pt idx="5">
                  <c:v>-1.5660000004572794E-2</c:v>
                </c:pt>
                <c:pt idx="6">
                  <c:v>-1.3874000018404331E-2</c:v>
                </c:pt>
                <c:pt idx="7">
                  <c:v>-1.7016000005241949E-2</c:v>
                </c:pt>
                <c:pt idx="8">
                  <c:v>-1.2829999861423858E-2</c:v>
                </c:pt>
                <c:pt idx="9">
                  <c:v>-1.6148000002431218E-2</c:v>
                </c:pt>
                <c:pt idx="10">
                  <c:v>-1.4159999911498744E-2</c:v>
                </c:pt>
                <c:pt idx="11">
                  <c:v>-1.5057999786222354E-2</c:v>
                </c:pt>
                <c:pt idx="12">
                  <c:v>-1.4740000013262033E-2</c:v>
                </c:pt>
                <c:pt idx="13">
                  <c:v>-1.3896000113163609E-2</c:v>
                </c:pt>
                <c:pt idx="14">
                  <c:v>-1.7680000004475005E-2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9B-4F91-9699-FAF64B920D1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6417</c:v>
                </c:pt>
                <c:pt idx="2">
                  <c:v>7184</c:v>
                </c:pt>
                <c:pt idx="3">
                  <c:v>7184</c:v>
                </c:pt>
                <c:pt idx="4">
                  <c:v>7851.5</c:v>
                </c:pt>
                <c:pt idx="5">
                  <c:v>9245</c:v>
                </c:pt>
                <c:pt idx="6">
                  <c:v>9333</c:v>
                </c:pt>
                <c:pt idx="7">
                  <c:v>9852</c:v>
                </c:pt>
                <c:pt idx="8">
                  <c:v>9935</c:v>
                </c:pt>
                <c:pt idx="9">
                  <c:v>10006</c:v>
                </c:pt>
                <c:pt idx="10">
                  <c:v>10075</c:v>
                </c:pt>
                <c:pt idx="11">
                  <c:v>10081</c:v>
                </c:pt>
                <c:pt idx="12">
                  <c:v>10085</c:v>
                </c:pt>
                <c:pt idx="13">
                  <c:v>10177</c:v>
                </c:pt>
                <c:pt idx="14">
                  <c:v>10660</c:v>
                </c:pt>
              </c:numCache>
            </c:numRef>
          </c:xVal>
          <c:yVal>
            <c:numRef>
              <c:f>Active!$L$21:$L$35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9B-4F91-9699-FAF64B920D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6417</c:v>
                </c:pt>
                <c:pt idx="2">
                  <c:v>7184</c:v>
                </c:pt>
                <c:pt idx="3">
                  <c:v>7184</c:v>
                </c:pt>
                <c:pt idx="4">
                  <c:v>7851.5</c:v>
                </c:pt>
                <c:pt idx="5">
                  <c:v>9245</c:v>
                </c:pt>
                <c:pt idx="6">
                  <c:v>9333</c:v>
                </c:pt>
                <c:pt idx="7">
                  <c:v>9852</c:v>
                </c:pt>
                <c:pt idx="8">
                  <c:v>9935</c:v>
                </c:pt>
                <c:pt idx="9">
                  <c:v>10006</c:v>
                </c:pt>
                <c:pt idx="10">
                  <c:v>10075</c:v>
                </c:pt>
                <c:pt idx="11">
                  <c:v>10081</c:v>
                </c:pt>
                <c:pt idx="12">
                  <c:v>10085</c:v>
                </c:pt>
                <c:pt idx="13">
                  <c:v>10177</c:v>
                </c:pt>
                <c:pt idx="14">
                  <c:v>10660</c:v>
                </c:pt>
              </c:numCache>
            </c:numRef>
          </c:xVal>
          <c:yVal>
            <c:numRef>
              <c:f>Active!$M$21:$M$35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9B-4F91-9699-FAF64B920D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6417</c:v>
                </c:pt>
                <c:pt idx="2">
                  <c:v>7184</c:v>
                </c:pt>
                <c:pt idx="3">
                  <c:v>7184</c:v>
                </c:pt>
                <c:pt idx="4">
                  <c:v>7851.5</c:v>
                </c:pt>
                <c:pt idx="5">
                  <c:v>9245</c:v>
                </c:pt>
                <c:pt idx="6">
                  <c:v>9333</c:v>
                </c:pt>
                <c:pt idx="7">
                  <c:v>9852</c:v>
                </c:pt>
                <c:pt idx="8">
                  <c:v>9935</c:v>
                </c:pt>
                <c:pt idx="9">
                  <c:v>10006</c:v>
                </c:pt>
                <c:pt idx="10">
                  <c:v>10075</c:v>
                </c:pt>
                <c:pt idx="11">
                  <c:v>10081</c:v>
                </c:pt>
                <c:pt idx="12">
                  <c:v>10085</c:v>
                </c:pt>
                <c:pt idx="13">
                  <c:v>10177</c:v>
                </c:pt>
                <c:pt idx="14">
                  <c:v>10660</c:v>
                </c:pt>
              </c:numCache>
            </c:numRef>
          </c:xVal>
          <c:yVal>
            <c:numRef>
              <c:f>Active!$N$21:$N$35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9B-4F91-9699-FAF64B920D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6417</c:v>
                </c:pt>
                <c:pt idx="2">
                  <c:v>7184</c:v>
                </c:pt>
                <c:pt idx="3">
                  <c:v>7184</c:v>
                </c:pt>
                <c:pt idx="4">
                  <c:v>7851.5</c:v>
                </c:pt>
                <c:pt idx="5">
                  <c:v>9245</c:v>
                </c:pt>
                <c:pt idx="6">
                  <c:v>9333</c:v>
                </c:pt>
                <c:pt idx="7">
                  <c:v>9852</c:v>
                </c:pt>
                <c:pt idx="8">
                  <c:v>9935</c:v>
                </c:pt>
                <c:pt idx="9">
                  <c:v>10006</c:v>
                </c:pt>
                <c:pt idx="10">
                  <c:v>10075</c:v>
                </c:pt>
                <c:pt idx="11">
                  <c:v>10081</c:v>
                </c:pt>
                <c:pt idx="12">
                  <c:v>10085</c:v>
                </c:pt>
                <c:pt idx="13">
                  <c:v>10177</c:v>
                </c:pt>
                <c:pt idx="14">
                  <c:v>10660</c:v>
                </c:pt>
              </c:numCache>
            </c:numRef>
          </c:xVal>
          <c:yVal>
            <c:numRef>
              <c:f>Active!$O$21:$O$35</c:f>
              <c:numCache>
                <c:formatCode>General</c:formatCode>
                <c:ptCount val="15"/>
                <c:pt idx="0">
                  <c:v>3.1307743199126062E-4</c:v>
                </c:pt>
                <c:pt idx="1">
                  <c:v>-1.1428124316341919E-2</c:v>
                </c:pt>
                <c:pt idx="2">
                  <c:v>-1.2831506230160144E-2</c:v>
                </c:pt>
                <c:pt idx="3">
                  <c:v>-1.2831506230160144E-2</c:v>
                </c:pt>
                <c:pt idx="4">
                  <c:v>-1.405283273273337E-2</c:v>
                </c:pt>
                <c:pt idx="5">
                  <c:v>-1.660252334147613E-2</c:v>
                </c:pt>
                <c:pt idx="6">
                  <c:v>-1.6763537172526981E-2</c:v>
                </c:pt>
                <c:pt idx="7">
                  <c:v>-1.7713152835201897E-2</c:v>
                </c:pt>
                <c:pt idx="8">
                  <c:v>-1.786501815312486E-2</c:v>
                </c:pt>
                <c:pt idx="9">
                  <c:v>-1.7994927039540885E-2</c:v>
                </c:pt>
                <c:pt idx="10">
                  <c:v>-1.8121176520705759E-2</c:v>
                </c:pt>
                <c:pt idx="11">
                  <c:v>-1.8132154736459228E-2</c:v>
                </c:pt>
                <c:pt idx="12">
                  <c:v>-1.8139473546961538E-2</c:v>
                </c:pt>
                <c:pt idx="13">
                  <c:v>-1.8307806188514703E-2</c:v>
                </c:pt>
                <c:pt idx="14">
                  <c:v>-1.9191552556668812E-2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9B-4F91-9699-FAF64B920D1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6417</c:v>
                </c:pt>
                <c:pt idx="2">
                  <c:v>7184</c:v>
                </c:pt>
                <c:pt idx="3">
                  <c:v>7184</c:v>
                </c:pt>
                <c:pt idx="4">
                  <c:v>7851.5</c:v>
                </c:pt>
                <c:pt idx="5">
                  <c:v>9245</c:v>
                </c:pt>
                <c:pt idx="6">
                  <c:v>9333</c:v>
                </c:pt>
                <c:pt idx="7">
                  <c:v>9852</c:v>
                </c:pt>
                <c:pt idx="8">
                  <c:v>9935</c:v>
                </c:pt>
                <c:pt idx="9">
                  <c:v>10006</c:v>
                </c:pt>
                <c:pt idx="10">
                  <c:v>10075</c:v>
                </c:pt>
                <c:pt idx="11">
                  <c:v>10081</c:v>
                </c:pt>
                <c:pt idx="12">
                  <c:v>10085</c:v>
                </c:pt>
                <c:pt idx="13">
                  <c:v>10177</c:v>
                </c:pt>
                <c:pt idx="14">
                  <c:v>10660</c:v>
                </c:pt>
              </c:numCache>
            </c:numRef>
          </c:xVal>
          <c:yVal>
            <c:numRef>
              <c:f>Active!$U$21:$U$35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89B-4F91-9699-FAF64B920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96432"/>
        <c:axId val="1"/>
      </c:scatterChart>
      <c:valAx>
        <c:axId val="682396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964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548872180451127"/>
          <c:y val="0.91291543512015949"/>
          <c:w val="0.7142857142857143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E71FD56-0BA2-3495-53E4-9E2B8A137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.140625" style="1" customWidth="1"/>
    <col min="19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  <c r="C2" s="4"/>
      <c r="D2" s="4"/>
    </row>
    <row r="4" spans="1:6" x14ac:dyDescent="0.2">
      <c r="A4" s="5" t="s">
        <v>3</v>
      </c>
      <c r="C4" s="6" t="s">
        <v>4</v>
      </c>
      <c r="D4" s="7" t="s">
        <v>4</v>
      </c>
    </row>
    <row r="5" spans="1:6" x14ac:dyDescent="0.2">
      <c r="A5" s="8" t="s">
        <v>5</v>
      </c>
      <c r="B5"/>
      <c r="C5" s="9">
        <v>-9.5</v>
      </c>
      <c r="D5" t="s">
        <v>6</v>
      </c>
    </row>
    <row r="6" spans="1:6" x14ac:dyDescent="0.2">
      <c r="A6" s="5" t="s">
        <v>7</v>
      </c>
    </row>
    <row r="7" spans="1:6" x14ac:dyDescent="0.2">
      <c r="A7" s="1" t="s">
        <v>8</v>
      </c>
      <c r="C7" s="10">
        <v>52751.489000000001</v>
      </c>
      <c r="D7" s="11" t="s">
        <v>9</v>
      </c>
    </row>
    <row r="8" spans="1:6" x14ac:dyDescent="0.2">
      <c r="A8" s="1" t="s">
        <v>10</v>
      </c>
      <c r="C8" s="10">
        <v>0.49885800000000002</v>
      </c>
      <c r="D8" s="11" t="s">
        <v>9</v>
      </c>
    </row>
    <row r="9" spans="1:6" x14ac:dyDescent="0.2">
      <c r="A9" s="12" t="s">
        <v>11</v>
      </c>
      <c r="B9" s="13">
        <v>22</v>
      </c>
      <c r="C9" s="14" t="str">
        <f>"F"&amp;B9</f>
        <v>F22</v>
      </c>
      <c r="D9" s="15" t="str">
        <f>"G"&amp;B9</f>
        <v>G22</v>
      </c>
    </row>
    <row r="10" spans="1:6" x14ac:dyDescent="0.2">
      <c r="A10"/>
      <c r="B10"/>
      <c r="C10" s="16" t="s">
        <v>12</v>
      </c>
      <c r="D10" s="16" t="s">
        <v>13</v>
      </c>
      <c r="E10"/>
    </row>
    <row r="11" spans="1:6" x14ac:dyDescent="0.2">
      <c r="A11" t="s">
        <v>14</v>
      </c>
      <c r="B11"/>
      <c r="C11" s="17">
        <f ca="1">INTERCEPT(INDIRECT($D$9):G992,INDIRECT($C$9):F992)</f>
        <v>3.1307743199126062E-4</v>
      </c>
      <c r="D11" s="4"/>
      <c r="E11"/>
    </row>
    <row r="12" spans="1:6" x14ac:dyDescent="0.2">
      <c r="A12" t="s">
        <v>15</v>
      </c>
      <c r="B12"/>
      <c r="C12" s="17">
        <f ca="1">SLOPE(INDIRECT($D$9):G992,INDIRECT($C$9):F992)</f>
        <v>-1.829702625577868E-6</v>
      </c>
      <c r="D12" s="4"/>
      <c r="E12"/>
    </row>
    <row r="13" spans="1:6" x14ac:dyDescent="0.2">
      <c r="A13" t="s">
        <v>16</v>
      </c>
      <c r="B13"/>
      <c r="C13" s="4" t="s">
        <v>17</v>
      </c>
    </row>
    <row r="14" spans="1:6" x14ac:dyDescent="0.2">
      <c r="A14"/>
      <c r="B14"/>
      <c r="C14"/>
    </row>
    <row r="15" spans="1:6" x14ac:dyDescent="0.2">
      <c r="A15" s="18" t="s">
        <v>18</v>
      </c>
      <c r="B15"/>
      <c r="C15" s="19">
        <f ca="1">(C7+C11)+(C8+C12)*INT(MAX(F21:F3533))</f>
        <v>59546.908064868272</v>
      </c>
      <c r="E15" s="20" t="s">
        <v>19</v>
      </c>
      <c r="F15" s="9">
        <v>1</v>
      </c>
    </row>
    <row r="16" spans="1:6" x14ac:dyDescent="0.2">
      <c r="A16" s="18" t="s">
        <v>20</v>
      </c>
      <c r="B16"/>
      <c r="C16" s="19">
        <f ca="1">+C8+C12</f>
        <v>0.49885617029737445</v>
      </c>
      <c r="E16" s="20" t="s">
        <v>21</v>
      </c>
      <c r="F16" s="17">
        <f ca="1">NOW()+15018.5+$C$5/24</f>
        <v>59965.707416666664</v>
      </c>
    </row>
    <row r="17" spans="1:21" x14ac:dyDescent="0.2">
      <c r="A17" s="20" t="s">
        <v>22</v>
      </c>
      <c r="B17"/>
      <c r="C17">
        <f>COUNT(C21:C2191)</f>
        <v>18</v>
      </c>
      <c r="E17" s="20" t="s">
        <v>23</v>
      </c>
      <c r="F17" s="17">
        <f ca="1">ROUND(2*(F16-$C$7)/$C$8,0)/2+F15</f>
        <v>14462.5</v>
      </c>
    </row>
    <row r="18" spans="1:21" x14ac:dyDescent="0.2">
      <c r="A18" s="18" t="s">
        <v>24</v>
      </c>
      <c r="B18"/>
      <c r="C18" s="21">
        <f ca="1">+C15</f>
        <v>59546.908064868272</v>
      </c>
      <c r="D18" s="22">
        <f ca="1">+C16</f>
        <v>0.49885617029737445</v>
      </c>
      <c r="E18" s="20" t="s">
        <v>25</v>
      </c>
      <c r="F18" s="15">
        <f ca="1">ROUND(2*(F16-$C$15)/$C$16,0)/2+F15</f>
        <v>840.5</v>
      </c>
    </row>
    <row r="19" spans="1:21" x14ac:dyDescent="0.2">
      <c r="E19" s="20" t="s">
        <v>26</v>
      </c>
      <c r="F19" s="23">
        <f ca="1">+$C$15+$C$16*F18-15018.5-$C$5/24</f>
        <v>44948.092509336551</v>
      </c>
    </row>
    <row r="20" spans="1:21" x14ac:dyDescent="0.2">
      <c r="A20" s="16" t="s">
        <v>27</v>
      </c>
      <c r="B20" s="16" t="s">
        <v>28</v>
      </c>
      <c r="C20" s="16" t="s">
        <v>29</v>
      </c>
      <c r="D20" s="16" t="s">
        <v>30</v>
      </c>
      <c r="E20" s="16" t="s">
        <v>31</v>
      </c>
      <c r="F20" s="16" t="s">
        <v>32</v>
      </c>
      <c r="G20" s="16" t="s">
        <v>33</v>
      </c>
      <c r="H20" s="24" t="s">
        <v>34</v>
      </c>
      <c r="I20" s="24" t="s">
        <v>35</v>
      </c>
      <c r="J20" s="24" t="s">
        <v>36</v>
      </c>
      <c r="K20" s="24" t="s">
        <v>37</v>
      </c>
      <c r="L20" s="24" t="s">
        <v>38</v>
      </c>
      <c r="M20" s="24" t="s">
        <v>39</v>
      </c>
      <c r="N20" s="24" t="s">
        <v>40</v>
      </c>
      <c r="O20" s="24" t="s">
        <v>41</v>
      </c>
      <c r="P20" s="24" t="s">
        <v>42</v>
      </c>
      <c r="Q20" s="16" t="s">
        <v>43</v>
      </c>
      <c r="U20" s="25" t="s">
        <v>44</v>
      </c>
    </row>
    <row r="21" spans="1:21" x14ac:dyDescent="0.2">
      <c r="A21" s="3" t="s">
        <v>9</v>
      </c>
      <c r="C21" s="10">
        <v>52751.489000000001</v>
      </c>
      <c r="D21" s="10" t="s">
        <v>17</v>
      </c>
      <c r="E21" s="1">
        <f>+(C21-C$7)/C$8</f>
        <v>0</v>
      </c>
      <c r="F21" s="1">
        <f>ROUND(2*E21,0)/2</f>
        <v>0</v>
      </c>
      <c r="G21" s="1">
        <f>+C21-(C$7+F21*C$8)</f>
        <v>0</v>
      </c>
      <c r="K21" s="1">
        <f>+G21</f>
        <v>0</v>
      </c>
      <c r="O21" s="1">
        <f ca="1">+C$11+C$12*$F21</f>
        <v>3.1307743199126062E-4</v>
      </c>
      <c r="Q21" s="44">
        <f>+C21-15018.5</f>
        <v>37732.989000000001</v>
      </c>
    </row>
    <row r="22" spans="1:21" x14ac:dyDescent="0.2">
      <c r="A22" s="26" t="s">
        <v>45</v>
      </c>
      <c r="B22" s="27" t="s">
        <v>46</v>
      </c>
      <c r="C22" s="26">
        <v>55952.6414</v>
      </c>
      <c r="D22" s="26">
        <v>4.0000000000000002E-4</v>
      </c>
      <c r="E22" s="1">
        <f>+(C22-C$7)/C$8</f>
        <v>6416.9611392420265</v>
      </c>
      <c r="F22" s="1">
        <f>ROUND(2*E22,0)/2</f>
        <v>6417</v>
      </c>
      <c r="G22" s="1">
        <f>+C22-(C$7+F22*C$8)</f>
        <v>-1.9385999999940395E-2</v>
      </c>
      <c r="K22" s="1">
        <f>+G22</f>
        <v>-1.9385999999940395E-2</v>
      </c>
      <c r="O22" s="1">
        <f ca="1">+C$11+C$12*$F22</f>
        <v>-1.1428124316341919E-2</v>
      </c>
      <c r="Q22" s="44">
        <f>+C22-15018.5</f>
        <v>40934.1414</v>
      </c>
    </row>
    <row r="23" spans="1:21" x14ac:dyDescent="0.2">
      <c r="A23" s="26" t="s">
        <v>47</v>
      </c>
      <c r="B23" s="27"/>
      <c r="C23" s="26">
        <v>56335.267169999999</v>
      </c>
      <c r="D23" s="26">
        <v>5.5000000000000003E-4</v>
      </c>
      <c r="E23" s="1">
        <f>+(C23-C$7)/C$8</f>
        <v>7183.9645149521457</v>
      </c>
      <c r="F23" s="1">
        <f>ROUND(2*E23,0)/2</f>
        <v>7184</v>
      </c>
      <c r="G23" s="1">
        <f>+C23-(C$7+F23*C$8)</f>
        <v>-1.7702000004646834E-2</v>
      </c>
      <c r="K23" s="1">
        <f>+G23</f>
        <v>-1.7702000004646834E-2</v>
      </c>
      <c r="O23" s="1">
        <f ca="1">+C$11+C$12*$F23</f>
        <v>-1.2831506230160144E-2</v>
      </c>
      <c r="Q23" s="44">
        <f>+C23-15018.5</f>
        <v>41316.767169999999</v>
      </c>
    </row>
    <row r="24" spans="1:21" x14ac:dyDescent="0.2">
      <c r="A24" s="28" t="s">
        <v>48</v>
      </c>
      <c r="B24" s="27" t="s">
        <v>46</v>
      </c>
      <c r="C24" s="26">
        <v>56335.268730000003</v>
      </c>
      <c r="D24" s="26">
        <v>5.9999999999999995E-4</v>
      </c>
      <c r="E24" s="1">
        <f>+(C24-C$7)/C$8</f>
        <v>7183.967642094548</v>
      </c>
      <c r="F24" s="1">
        <f>ROUND(2*E24,0)/2</f>
        <v>7184</v>
      </c>
      <c r="G24" s="1">
        <f>+C24-(C$7+F24*C$8)</f>
        <v>-1.6142000000400003E-2</v>
      </c>
      <c r="K24" s="1">
        <f>+G24</f>
        <v>-1.6142000000400003E-2</v>
      </c>
      <c r="O24" s="1">
        <f ca="1">+C$11+C$12*$F24</f>
        <v>-1.2831506230160144E-2</v>
      </c>
      <c r="Q24" s="44">
        <f>+C24-15018.5</f>
        <v>41316.768730000003</v>
      </c>
    </row>
    <row r="25" spans="1:21" x14ac:dyDescent="0.2">
      <c r="A25" s="29" t="s">
        <v>49</v>
      </c>
      <c r="B25" s="30" t="s">
        <v>46</v>
      </c>
      <c r="C25" s="26">
        <v>56668.260199999997</v>
      </c>
      <c r="D25" s="31">
        <v>5.0000000000000001E-3</v>
      </c>
      <c r="E25" s="1">
        <f>+(C25-C$7)/C$8</f>
        <v>7851.4751692866412</v>
      </c>
      <c r="F25" s="1">
        <f>ROUND(2*E25,0)/2</f>
        <v>7851.5</v>
      </c>
      <c r="G25" s="1">
        <f>+C25-(C$7+F25*C$8)</f>
        <v>-1.2387000002490822E-2</v>
      </c>
      <c r="J25" s="1">
        <f>+G25</f>
        <v>-1.2387000002490822E-2</v>
      </c>
      <c r="O25" s="1">
        <f ca="1">+C$11+C$12*$F25</f>
        <v>-1.405283273273337E-2</v>
      </c>
      <c r="Q25" s="44">
        <f>+C25-15018.5</f>
        <v>41649.760199999997</v>
      </c>
    </row>
    <row r="26" spans="1:21" x14ac:dyDescent="0.2">
      <c r="A26" s="32" t="s">
        <v>50</v>
      </c>
      <c r="B26" s="33" t="s">
        <v>46</v>
      </c>
      <c r="C26" s="34">
        <v>57363.415549999998</v>
      </c>
      <c r="D26" s="34">
        <v>1.5E-3</v>
      </c>
      <c r="E26" s="1">
        <f>+(C26-C$7)/C$8</f>
        <v>9244.968608301353</v>
      </c>
      <c r="F26" s="1">
        <f>ROUND(2*E26,0)/2</f>
        <v>9245</v>
      </c>
      <c r="G26" s="1">
        <f>+C26-(C$7+F26*C$8)</f>
        <v>-1.5660000004572794E-2</v>
      </c>
      <c r="K26" s="1">
        <f>+G26</f>
        <v>-1.5660000004572794E-2</v>
      </c>
      <c r="O26" s="1">
        <f ca="1">+C$11+C$12*$F26</f>
        <v>-1.660252334147613E-2</v>
      </c>
      <c r="Q26" s="44">
        <f>+C26-15018.5</f>
        <v>42344.915549999998</v>
      </c>
    </row>
    <row r="27" spans="1:21" x14ac:dyDescent="0.2">
      <c r="A27" s="41" t="s">
        <v>54</v>
      </c>
      <c r="B27" s="42" t="s">
        <v>46</v>
      </c>
      <c r="C27" s="43">
        <v>57407.316839999985</v>
      </c>
      <c r="D27" s="43">
        <v>4.0000000000000002E-4</v>
      </c>
      <c r="E27" s="1">
        <f>+(C27-C$7)/C$8</f>
        <v>9332.9721884784522</v>
      </c>
      <c r="F27" s="1">
        <f>ROUND(2*E27,0)/2</f>
        <v>9333</v>
      </c>
      <c r="G27" s="1">
        <f>+C27-(C$7+F27*C$8)</f>
        <v>-1.3874000018404331E-2</v>
      </c>
      <c r="K27" s="1">
        <f>+G27</f>
        <v>-1.3874000018404331E-2</v>
      </c>
      <c r="O27" s="1">
        <f ca="1">+C$11+C$12*$F27</f>
        <v>-1.6763537172526981E-2</v>
      </c>
      <c r="Q27" s="44">
        <f>+C27-15018.5</f>
        <v>42388.816839999985</v>
      </c>
    </row>
    <row r="28" spans="1:21" x14ac:dyDescent="0.2">
      <c r="A28" s="35" t="s">
        <v>51</v>
      </c>
      <c r="B28" s="36" t="s">
        <v>46</v>
      </c>
      <c r="C28" s="35">
        <v>57666.220999999998</v>
      </c>
      <c r="D28" s="35" t="s">
        <v>52</v>
      </c>
      <c r="E28" s="1">
        <f>+(C28-C$7)/C$8</f>
        <v>9851.9658900929644</v>
      </c>
      <c r="F28" s="1">
        <f>ROUND(2*E28,0)/2</f>
        <v>9852</v>
      </c>
      <c r="G28" s="1">
        <f>+C28-(C$7+F28*C$8)</f>
        <v>-1.7016000005241949E-2</v>
      </c>
      <c r="K28" s="1">
        <f>+G28</f>
        <v>-1.7016000005241949E-2</v>
      </c>
      <c r="O28" s="1">
        <f ca="1">+C$11+C$12*$F28</f>
        <v>-1.7713152835201897E-2</v>
      </c>
      <c r="Q28" s="44">
        <f>+C28-15018.5</f>
        <v>42647.720999999998</v>
      </c>
    </row>
    <row r="29" spans="1:21" x14ac:dyDescent="0.2">
      <c r="A29" s="41" t="s">
        <v>54</v>
      </c>
      <c r="B29" s="42" t="s">
        <v>46</v>
      </c>
      <c r="C29" s="43">
        <v>57707.63040000014</v>
      </c>
      <c r="D29" s="43">
        <v>5.0000000000000001E-4</v>
      </c>
      <c r="E29" s="1">
        <f>+(C29-C$7)/C$8</f>
        <v>9934.9742812586719</v>
      </c>
      <c r="F29" s="1">
        <f>ROUND(2*E29,0)/2</f>
        <v>9935</v>
      </c>
      <c r="G29" s="1">
        <f>+C29-(C$7+F29*C$8)</f>
        <v>-1.2829999861423858E-2</v>
      </c>
      <c r="K29" s="1">
        <f>+G29</f>
        <v>-1.2829999861423858E-2</v>
      </c>
      <c r="O29" s="1">
        <f ca="1">+C$11+C$12*$F29</f>
        <v>-1.786501815312486E-2</v>
      </c>
      <c r="Q29" s="44">
        <f>+C29-15018.5</f>
        <v>42689.13040000014</v>
      </c>
    </row>
    <row r="30" spans="1:21" x14ac:dyDescent="0.2">
      <c r="A30" s="35" t="s">
        <v>51</v>
      </c>
      <c r="B30" s="36" t="s">
        <v>46</v>
      </c>
      <c r="C30" s="35">
        <v>57743.046000000002</v>
      </c>
      <c r="D30" s="35" t="s">
        <v>52</v>
      </c>
      <c r="E30" s="1">
        <f>+(C30-C$7)/C$8</f>
        <v>10005.967630067074</v>
      </c>
      <c r="F30" s="1">
        <f>ROUND(2*E30,0)/2</f>
        <v>10006</v>
      </c>
      <c r="G30" s="1">
        <f>+C30-(C$7+F30*C$8)</f>
        <v>-1.6148000002431218E-2</v>
      </c>
      <c r="K30" s="1">
        <f>+G30</f>
        <v>-1.6148000002431218E-2</v>
      </c>
      <c r="O30" s="1">
        <f ca="1">+C$11+C$12*$F30</f>
        <v>-1.7994927039540885E-2</v>
      </c>
      <c r="Q30" s="44">
        <f>+C30-15018.5</f>
        <v>42724.546000000002</v>
      </c>
    </row>
    <row r="31" spans="1:21" x14ac:dyDescent="0.2">
      <c r="A31" s="41" t="s">
        <v>54</v>
      </c>
      <c r="B31" s="42" t="s">
        <v>46</v>
      </c>
      <c r="C31" s="43">
        <v>57777.469190000091</v>
      </c>
      <c r="D31" s="43">
        <v>4.0000000000000002E-4</v>
      </c>
      <c r="E31" s="1">
        <f>+(C31-C$7)/C$8</f>
        <v>10074.971615169225</v>
      </c>
      <c r="F31" s="1">
        <f>ROUND(2*E31,0)/2</f>
        <v>10075</v>
      </c>
      <c r="G31" s="1">
        <f>+C31-(C$7+F31*C$8)</f>
        <v>-1.4159999911498744E-2</v>
      </c>
      <c r="K31" s="1">
        <f>+G31</f>
        <v>-1.4159999911498744E-2</v>
      </c>
      <c r="O31" s="1">
        <f ca="1">+C$11+C$12*$F31</f>
        <v>-1.8121176520705759E-2</v>
      </c>
      <c r="Q31" s="44">
        <f>+C31-15018.5</f>
        <v>42758.969190000091</v>
      </c>
    </row>
    <row r="32" spans="1:21" x14ac:dyDescent="0.2">
      <c r="A32" s="41" t="s">
        <v>54</v>
      </c>
      <c r="B32" s="42" t="s">
        <v>46</v>
      </c>
      <c r="C32" s="43">
        <v>57780.461440000217</v>
      </c>
      <c r="D32" s="43">
        <v>2.0000000000000001E-4</v>
      </c>
      <c r="E32" s="1">
        <f>+(C32-C$7)/C$8</f>
        <v>10080.969815058024</v>
      </c>
      <c r="F32" s="1">
        <f>ROUND(2*E32,0)/2</f>
        <v>10081</v>
      </c>
      <c r="G32" s="1">
        <f>+C32-(C$7+F32*C$8)</f>
        <v>-1.5057999786222354E-2</v>
      </c>
      <c r="K32" s="1">
        <f>+G32</f>
        <v>-1.5057999786222354E-2</v>
      </c>
      <c r="O32" s="1">
        <f ca="1">+C$11+C$12*$F32</f>
        <v>-1.8132154736459228E-2</v>
      </c>
      <c r="Q32" s="44">
        <f>+C32-15018.5</f>
        <v>42761.961440000217</v>
      </c>
    </row>
    <row r="33" spans="1:17" x14ac:dyDescent="0.2">
      <c r="A33" s="41" t="s">
        <v>54</v>
      </c>
      <c r="B33" s="42" t="s">
        <v>46</v>
      </c>
      <c r="C33" s="43">
        <v>57782.457189999986</v>
      </c>
      <c r="D33" s="43">
        <v>2.0000000000000001E-4</v>
      </c>
      <c r="E33" s="1">
        <f>+(C33-C$7)/C$8</f>
        <v>10084.970452513511</v>
      </c>
      <c r="F33" s="1">
        <f>ROUND(2*E33,0)/2</f>
        <v>10085</v>
      </c>
      <c r="G33" s="1">
        <f>+C33-(C$7+F33*C$8)</f>
        <v>-1.4740000013262033E-2</v>
      </c>
      <c r="K33" s="1">
        <f>+G33</f>
        <v>-1.4740000013262033E-2</v>
      </c>
      <c r="O33" s="1">
        <f ca="1">+C$11+C$12*$F33</f>
        <v>-1.8139473546961538E-2</v>
      </c>
      <c r="Q33" s="44">
        <f>+C33-15018.5</f>
        <v>42763.957189999986</v>
      </c>
    </row>
    <row r="34" spans="1:17" x14ac:dyDescent="0.2">
      <c r="A34" s="41" t="s">
        <v>54</v>
      </c>
      <c r="B34" s="42" t="s">
        <v>46</v>
      </c>
      <c r="C34" s="43">
        <v>57828.352969999891</v>
      </c>
      <c r="D34" s="43">
        <v>2.9999999999999997E-4</v>
      </c>
      <c r="E34" s="1">
        <f>+(C34-C$7)/C$8</f>
        <v>10176.972144377536</v>
      </c>
      <c r="F34" s="1">
        <f>ROUND(2*E34,0)/2</f>
        <v>10177</v>
      </c>
      <c r="G34" s="1">
        <f>+C34-(C$7+F34*C$8)</f>
        <v>-1.3896000113163609E-2</v>
      </c>
      <c r="K34" s="1">
        <f>+G34</f>
        <v>-1.3896000113163609E-2</v>
      </c>
      <c r="O34" s="1">
        <f ca="1">+C$11+C$12*$F34</f>
        <v>-1.8307806188514703E-2</v>
      </c>
      <c r="Q34" s="44">
        <f>+C34-15018.5</f>
        <v>42809.852969999891</v>
      </c>
    </row>
    <row r="35" spans="1:17" x14ac:dyDescent="0.2">
      <c r="A35" s="37" t="s">
        <v>53</v>
      </c>
      <c r="B35" s="38" t="s">
        <v>46</v>
      </c>
      <c r="C35" s="39">
        <v>58069.297599999998</v>
      </c>
      <c r="D35" s="40" t="s">
        <v>52</v>
      </c>
      <c r="E35" s="1">
        <f>+(C35-C$7)/C$8</f>
        <v>10659.964559052869</v>
      </c>
      <c r="F35" s="1">
        <f>ROUND(2*E35,0)/2</f>
        <v>10660</v>
      </c>
      <c r="G35" s="1">
        <f>+C35-(C$7+F35*C$8)</f>
        <v>-1.7680000004475005E-2</v>
      </c>
      <c r="K35" s="1">
        <f>+G35</f>
        <v>-1.7680000004475005E-2</v>
      </c>
      <c r="O35" s="1">
        <f ca="1">+C$11+C$12*$F35</f>
        <v>-1.9191552556668812E-2</v>
      </c>
      <c r="Q35" s="44">
        <f>+C35-15018.5</f>
        <v>43050.797599999998</v>
      </c>
    </row>
    <row r="36" spans="1:17" x14ac:dyDescent="0.2">
      <c r="A36" s="46" t="s">
        <v>56</v>
      </c>
      <c r="B36" s="47" t="s">
        <v>57</v>
      </c>
      <c r="C36" s="48">
        <v>59463.595999999998</v>
      </c>
      <c r="D36" s="46">
        <v>4.0000000000000002E-4</v>
      </c>
      <c r="E36" s="1">
        <f>+(C36-C$7)/C$8</f>
        <v>13454.945094596049</v>
      </c>
      <c r="F36" s="1">
        <f>ROUND(2*E36,0)/2</f>
        <v>13455</v>
      </c>
      <c r="G36" s="1">
        <f>+C36-(C$7+F36*C$8)</f>
        <v>-2.7390000002924353E-2</v>
      </c>
      <c r="K36" s="1">
        <f>+G36</f>
        <v>-2.7390000002924353E-2</v>
      </c>
      <c r="O36" s="1">
        <f ca="1">+C$11+C$12*$F36</f>
        <v>-2.4305571395158952E-2</v>
      </c>
      <c r="Q36" s="44">
        <f>+C36-15018.5</f>
        <v>44445.095999999998</v>
      </c>
    </row>
    <row r="37" spans="1:17" x14ac:dyDescent="0.2">
      <c r="A37" s="46" t="s">
        <v>56</v>
      </c>
      <c r="B37" s="47" t="s">
        <v>57</v>
      </c>
      <c r="C37" s="48">
        <v>59541.41</v>
      </c>
      <c r="D37" s="46">
        <v>2.9999999999999997E-4</v>
      </c>
      <c r="E37" s="1">
        <f>+(C37-C$7)/C$8</f>
        <v>13610.929362664328</v>
      </c>
      <c r="F37" s="1">
        <f>ROUND(2*E37,0)/2</f>
        <v>13611</v>
      </c>
      <c r="G37" s="1">
        <f>+C37-(C$7+F37*C$8)</f>
        <v>-3.5237999996752478E-2</v>
      </c>
      <c r="K37" s="1">
        <f>+G37</f>
        <v>-3.5237999996752478E-2</v>
      </c>
      <c r="O37" s="1">
        <f ca="1">+C$11+C$12*$F37</f>
        <v>-2.45910050047491E-2</v>
      </c>
      <c r="Q37" s="44">
        <f>+C37-15018.5</f>
        <v>44522.91</v>
      </c>
    </row>
    <row r="38" spans="1:17" x14ac:dyDescent="0.2">
      <c r="A38" s="45" t="s">
        <v>55</v>
      </c>
      <c r="C38" s="10">
        <v>59546.908499999998</v>
      </c>
      <c r="D38" s="10">
        <v>8.0000000000000004E-4</v>
      </c>
      <c r="E38" s="1">
        <f>+(C38-C$7)/C$8</f>
        <v>13621.951537311212</v>
      </c>
      <c r="F38" s="1">
        <f>ROUND(2*E38,0)/2</f>
        <v>13622</v>
      </c>
      <c r="G38" s="1">
        <f>+C38-(C$7+F38*C$8)</f>
        <v>-2.4176000006264076E-2</v>
      </c>
      <c r="K38" s="1">
        <f>+G38</f>
        <v>-2.4176000006264076E-2</v>
      </c>
      <c r="O38" s="1">
        <f ca="1">+C$11+C$12*$F38</f>
        <v>-2.4611131733630456E-2</v>
      </c>
      <c r="Q38" s="44">
        <f>+C38-15018.5</f>
        <v>44528.408499999998</v>
      </c>
    </row>
  </sheetData>
  <sheetProtection selectLockedCells="1" selectUnlockedCells="1"/>
  <sortState xmlns:xlrd2="http://schemas.microsoft.com/office/spreadsheetml/2017/richdata2" ref="A21:U38">
    <sortCondition ref="C21:C38"/>
  </sortState>
  <phoneticPr fontId="12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2023-01-21T03:58:16Z</dcterms:created>
  <dcterms:modified xsi:type="dcterms:W3CDTF">2023-01-21T03:58:40Z</dcterms:modified>
</cp:coreProperties>
</file>