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EA72D9F-8BA4-40F8-9BBC-3FE12DA191A3}" xr6:coauthVersionLast="47" xr6:coauthVersionMax="47" xr10:uidLastSave="{00000000-0000-0000-0000-000000000000}"/>
  <bookViews>
    <workbookView xWindow="13590" yWindow="105" windowWidth="1450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C17" i="1"/>
  <c r="Q21" i="1"/>
  <c r="G21" i="1"/>
  <c r="H21" i="1"/>
  <c r="C12" i="1"/>
  <c r="C16" i="1" l="1"/>
  <c r="D18" i="1" s="1"/>
  <c r="E15" i="1"/>
  <c r="C11" i="1"/>
  <c r="O25" i="1" l="1"/>
  <c r="S25" i="1" s="1"/>
  <c r="O21" i="1"/>
  <c r="S21" i="1" s="1"/>
  <c r="O22" i="1"/>
  <c r="S22" i="1" s="1"/>
  <c r="O24" i="1"/>
  <c r="S24" i="1" s="1"/>
  <c r="O23" i="1"/>
  <c r="S23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<sst xmlns="http://schemas.openxmlformats.org/spreadsheetml/2006/main" count="60" uniqueCount="55">
  <si>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</si>
  <si>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</si>
  <si>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</si>
  <si>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</si>
  <si>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</si>
  <si>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</si>
  <si>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</si>
  <si>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</si>
  <si>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</si>
  <si>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</si>
  <si>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</si>
  <si>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</si>
  <si>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</si>
  <si>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</si>
  <si>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</si>
  <si>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</si>
  <si>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</si>
  <si>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</si>
  <si>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</si>
  <si>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</si>
  <si>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</si>
  <si>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</si>
  <si>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</si>
  <si>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</si>
  <si>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</si>
  <si>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</si>
  <si>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</si>
  <si>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</si>
  <si>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</si>
  <si>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</si>
  <si>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</si>
  <si>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</si>
  <si>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</si>
  <si>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</si>
  <si>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</si>
  <si>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</si>
  <si>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</si>
  <si>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</si>
  <si>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</si>
  <si>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</si>
  <si>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</si>
  <si>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</si>
  <si>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</si>
  <si>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G0093-0668</t>
  </si>
  <si>
    <t>G0093-0668_Ori.xls</t>
  </si>
  <si>
    <t>EC</t>
  </si>
  <si>
    <t>Ori</t>
  </si>
  <si>
    <t>VSX</t>
  </si>
  <si>
    <t>IBVS 5960</t>
  </si>
  <si>
    <t>II</t>
  </si>
  <si>
    <t>IBVS 6011</t>
  </si>
  <si>
    <t>I</t>
  </si>
  <si>
    <t>IBVS 6042</t>
  </si>
  <si>
    <t>VSB, 108</t>
  </si>
  <si>
    <t>V2794 Ori / GSC 0093-0668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</si>
</sst>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72" fontId="17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0093-0668 -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D9-4C6C-98FE-C4F2358351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-5.1319999984116293E-3</c:v>
                </c:pt>
                <c:pt idx="2">
                  <c:v>-7.7200000014272518E-3</c:v>
                </c:pt>
                <c:pt idx="3">
                  <c:v>-5.8080000017071143E-3</c:v>
                </c:pt>
                <c:pt idx="4">
                  <c:v>7.8760000251349993E-3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D9-4C6C-98FE-C4F2358351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D9-4C6C-98FE-C4F2358351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D9-4C6C-98FE-C4F2358351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D9-4C6C-98FE-C4F2358351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D9-4C6C-98FE-C4F2358351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5.9999999999999995E-4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D9-4C6C-98FE-C4F2358351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-6.509361829870039E-3</c:v>
                </c:pt>
                <c:pt idx="1">
                  <c:v>-3.7135589654772095E-3</c:v>
                </c:pt>
                <c:pt idx="2">
                  <c:v>-2.9749179196246586E-3</c:v>
                </c:pt>
                <c:pt idx="3">
                  <c:v>-2.2362768737721082E-3</c:v>
                </c:pt>
                <c:pt idx="4">
                  <c:v>4.6501156123330244E-3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D9-4C6C-98FE-C4F2358351E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4358.5</c:v>
                </c:pt>
                <c:pt idx="2">
                  <c:v>5510</c:v>
                </c:pt>
                <c:pt idx="3">
                  <c:v>6661.5</c:v>
                </c:pt>
                <c:pt idx="4">
                  <c:v>17397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D9-4C6C-98FE-C4F235835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720072"/>
        <c:axId val="1"/>
      </c:scatterChart>
      <c:valAx>
        <c:axId val="640720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720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626336-B89D-D284-9D69-165634376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54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54143.58</v>
      </c>
      <c r="D7" s="29" t="s">
        <v>47</v>
      </c>
    </row>
    <row r="8" spans="1:7" x14ac:dyDescent="0.2">
      <c r="A8" t="s">
        <v>3</v>
      </c>
      <c r="C8" s="7">
        <v>0.314392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-6.509361829870039E-3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6.4145987481767335E-7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60178.774053472218</v>
      </c>
    </row>
    <row r="15" spans="1:7" x14ac:dyDescent="0.2">
      <c r="A15" s="11" t="s">
        <v>17</v>
      </c>
      <c r="B15" s="9"/>
      <c r="C15" s="12">
        <f ca="1">(C7+C11)+(C8+C12)*INT(MAX(F21:F3533))</f>
        <v>59613.062274115611</v>
      </c>
      <c r="D15" s="13" t="s">
        <v>39</v>
      </c>
      <c r="E15" s="14">
        <f ca="1">ROUND(2*(E14-$C$7)/$C$8,0)/2+E13</f>
        <v>19197.5</v>
      </c>
    </row>
    <row r="16" spans="1:7" x14ac:dyDescent="0.2">
      <c r="A16" s="15" t="s">
        <v>4</v>
      </c>
      <c r="B16" s="9"/>
      <c r="C16" s="16">
        <f ca="1">+C8+C12</f>
        <v>0.31439264145987483</v>
      </c>
      <c r="D16" s="13" t="s">
        <v>40</v>
      </c>
      <c r="E16" s="23">
        <f ca="1">ROUND(2*(E14-$C$15)/$C$16,0)/2+E13</f>
        <v>1800.5</v>
      </c>
    </row>
    <row r="17" spans="1:19" ht="13.5" thickBot="1" x14ac:dyDescent="0.25">
      <c r="A17" s="13" t="s">
        <v>30</v>
      </c>
      <c r="B17" s="9"/>
      <c r="C17" s="9">
        <f>COUNT(C21:C2191)</f>
        <v>5</v>
      </c>
      <c r="D17" s="13" t="s">
        <v>34</v>
      </c>
      <c r="E17" s="17">
        <f ca="1">+$C$15+$C$16*E16-15018.5-$C$9/24</f>
        <v>45161.022058397451</v>
      </c>
    </row>
    <row r="18" spans="1:19" ht="14.25" thickTop="1" thickBot="1" x14ac:dyDescent="0.25">
      <c r="A18" s="15" t="s">
        <v>5</v>
      </c>
      <c r="B18" s="9"/>
      <c r="C18" s="18">
        <f ca="1">+C15</f>
        <v>59613.062274115611</v>
      </c>
      <c r="D18" s="19">
        <f ca="1">+C16</f>
        <v>0.31439264145987483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4.7450792065704683E-3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54143.58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-6.509361829870039E-3</v>
      </c>
      <c r="Q21" s="1">
        <f>+C21-15018.5</f>
        <v>39125.08</v>
      </c>
      <c r="S21">
        <f ca="1">+(O21-G21)^2</f>
        <v>4.2371791432169025E-5</v>
      </c>
    </row>
    <row r="22" spans="1:19" x14ac:dyDescent="0.2">
      <c r="A22" s="32" t="s">
        <v>48</v>
      </c>
      <c r="B22" s="33" t="s">
        <v>49</v>
      </c>
      <c r="C22" s="32">
        <v>55513.852400000003</v>
      </c>
      <c r="D22" s="32">
        <v>2.0000000000000001E-4</v>
      </c>
      <c r="E22">
        <f>+(C22-C$7)/C$8</f>
        <v>4358.4836764294305</v>
      </c>
      <c r="F22">
        <f>ROUND(2*E22,0)/2</f>
        <v>4358.5</v>
      </c>
      <c r="G22">
        <f>+C22-(C$7+F22*C$8)</f>
        <v>-5.1319999984116293E-3</v>
      </c>
      <c r="I22">
        <f>+G22</f>
        <v>-5.1319999984116293E-3</v>
      </c>
      <c r="O22">
        <f ca="1">+C$11+C$12*$F22</f>
        <v>-3.7135589654772095E-3</v>
      </c>
      <c r="Q22" s="1">
        <f>+C22-15018.5</f>
        <v>40495.352400000003</v>
      </c>
      <c r="S22">
        <f ca="1">+(O22-G22)^2</f>
        <v>2.0119749639120638E-6</v>
      </c>
    </row>
    <row r="23" spans="1:19" x14ac:dyDescent="0.2">
      <c r="A23" s="32" t="s">
        <v>50</v>
      </c>
      <c r="B23" s="33" t="s">
        <v>51</v>
      </c>
      <c r="C23" s="32">
        <v>55875.872199999998</v>
      </c>
      <c r="D23" s="32">
        <v>5.9999999999999995E-4</v>
      </c>
      <c r="E23">
        <f>+(C23-C$7)/C$8</f>
        <v>5509.9754446677907</v>
      </c>
      <c r="F23">
        <f>ROUND(2*E23,0)/2</f>
        <v>5510</v>
      </c>
      <c r="G23">
        <f>+C23-(C$7+F23*C$8)</f>
        <v>-7.7200000014272518E-3</v>
      </c>
      <c r="I23">
        <f>+G23</f>
        <v>-7.7200000014272518E-3</v>
      </c>
      <c r="O23">
        <f ca="1">+C$11+C$12*$F23</f>
        <v>-2.9749179196246586E-3</v>
      </c>
      <c r="Q23" s="1">
        <f>+C23-15018.5</f>
        <v>40857.372199999998</v>
      </c>
      <c r="S23">
        <f ca="1">+(O23-G23)^2</f>
        <v>2.2515803963044037E-5</v>
      </c>
    </row>
    <row r="24" spans="1:19" x14ac:dyDescent="0.2">
      <c r="A24" s="34" t="s">
        <v>52</v>
      </c>
      <c r="B24" s="35" t="s">
        <v>49</v>
      </c>
      <c r="C24" s="36">
        <v>56237.896500000003</v>
      </c>
      <c r="D24" s="36">
        <v>2.0000000000000001E-4</v>
      </c>
      <c r="E24">
        <f>+(C24-C$7)/C$8</f>
        <v>6661.4815262474895</v>
      </c>
      <c r="F24">
        <f>ROUND(2*E24,0)/2</f>
        <v>6661.5</v>
      </c>
      <c r="G24">
        <f>+C24-(C$7+F24*C$8)</f>
        <v>-5.8080000017071143E-3</v>
      </c>
      <c r="I24">
        <f>+G24</f>
        <v>-5.8080000017071143E-3</v>
      </c>
      <c r="O24">
        <f ca="1">+C$11+C$12*$F24</f>
        <v>-2.2362768737721082E-3</v>
      </c>
      <c r="Q24" s="1">
        <f>+C24-15018.5</f>
        <v>41219.396500000003</v>
      </c>
      <c r="S24">
        <f ca="1">+(O24-G24)^2</f>
        <v>1.2757206102625824E-5</v>
      </c>
    </row>
    <row r="25" spans="1:19" x14ac:dyDescent="0.2">
      <c r="A25" s="37" t="s">
        <v>53</v>
      </c>
      <c r="B25" s="38" t="s">
        <v>51</v>
      </c>
      <c r="C25" s="39">
        <v>59613.065500000026</v>
      </c>
      <c r="D25" s="7"/>
      <c r="E25">
        <f>+(C25-C$7)/C$8</f>
        <v>17397.025051528104</v>
      </c>
      <c r="F25">
        <f>ROUND(2*E25,0)/2</f>
        <v>17397</v>
      </c>
      <c r="G25">
        <f>+C25-(C$7+F25*C$8)</f>
        <v>7.8760000251349993E-3</v>
      </c>
      <c r="I25">
        <f>+G25</f>
        <v>7.8760000251349993E-3</v>
      </c>
      <c r="O25">
        <f ca="1">+C$11+C$12*$F25</f>
        <v>4.6501156123330244E-3</v>
      </c>
      <c r="Q25" s="1">
        <f>+C25-15018.5</f>
        <v>44594.565500000026</v>
      </c>
      <c r="S25">
        <f ca="1">+(O25-G25)^2</f>
        <v>1.0406330244758743E-5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2023-08-22T06:34:38Z</dcterms:modified>
</cp:coreProperties>
</file>