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A78B908-47EC-4360-A161-5E236ECD0276}" xr6:coauthVersionLast="47" xr6:coauthVersionMax="47" xr10:uidLastSave="{00000000-0000-0000-0000-000000000000}"/>
  <bookViews>
    <workbookView xWindow="13455" yWindow="285" windowWidth="13185" windowHeight="143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16" i="1" l="1"/>
  <c r="F116" i="1" s="1"/>
  <c r="G116" i="1" s="1"/>
  <c r="L116" i="1" s="1"/>
  <c r="Q116" i="1"/>
  <c r="E117" i="1"/>
  <c r="F117" i="1"/>
  <c r="G117" i="1" s="1"/>
  <c r="L117" i="1" s="1"/>
  <c r="Q117" i="1"/>
  <c r="E118" i="1"/>
  <c r="F118" i="1" s="1"/>
  <c r="G118" i="1" s="1"/>
  <c r="L118" i="1" s="1"/>
  <c r="Q118" i="1"/>
  <c r="E119" i="1"/>
  <c r="F119" i="1"/>
  <c r="G119" i="1"/>
  <c r="L119" i="1" s="1"/>
  <c r="Q119" i="1"/>
  <c r="E120" i="1"/>
  <c r="F120" i="1" s="1"/>
  <c r="G120" i="1" s="1"/>
  <c r="L120" i="1" s="1"/>
  <c r="Q120" i="1"/>
  <c r="E121" i="1"/>
  <c r="F121" i="1"/>
  <c r="G121" i="1" s="1"/>
  <c r="L121" i="1" s="1"/>
  <c r="Q121" i="1"/>
  <c r="E122" i="1"/>
  <c r="F122" i="1" s="1"/>
  <c r="G122" i="1" s="1"/>
  <c r="L122" i="1" s="1"/>
  <c r="Q122" i="1"/>
  <c r="E123" i="1"/>
  <c r="F123" i="1"/>
  <c r="G123" i="1"/>
  <c r="L123" i="1" s="1"/>
  <c r="Q123" i="1"/>
  <c r="E124" i="1"/>
  <c r="F124" i="1" s="1"/>
  <c r="G124" i="1" s="1"/>
  <c r="L124" i="1" s="1"/>
  <c r="Q124" i="1"/>
  <c r="E125" i="1"/>
  <c r="F125" i="1"/>
  <c r="G125" i="1" s="1"/>
  <c r="L125" i="1" s="1"/>
  <c r="Q125" i="1"/>
  <c r="E126" i="1"/>
  <c r="F126" i="1" s="1"/>
  <c r="G126" i="1" s="1"/>
  <c r="L126" i="1" s="1"/>
  <c r="Q126" i="1"/>
  <c r="E127" i="1"/>
  <c r="F127" i="1"/>
  <c r="G127" i="1"/>
  <c r="L127" i="1" s="1"/>
  <c r="Q127" i="1"/>
  <c r="E114" i="1"/>
  <c r="F114" i="1" s="1"/>
  <c r="G114" i="1" s="1"/>
  <c r="K114" i="1" s="1"/>
  <c r="Q114" i="1"/>
  <c r="E115" i="1"/>
  <c r="F115" i="1" s="1"/>
  <c r="G115" i="1" s="1"/>
  <c r="K115" i="1" s="1"/>
  <c r="Q115" i="1"/>
  <c r="Q110" i="1"/>
  <c r="Q111" i="1"/>
  <c r="Q112" i="1"/>
  <c r="Q113" i="1"/>
  <c r="C7" i="1"/>
  <c r="E110" i="1"/>
  <c r="F110" i="1"/>
  <c r="C8" i="1"/>
  <c r="I38" i="1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D13" i="2"/>
  <c r="G13" i="2"/>
  <c r="C13" i="2"/>
  <c r="H13" i="2"/>
  <c r="B13" i="2"/>
  <c r="A14" i="2"/>
  <c r="D14" i="2"/>
  <c r="G14" i="2"/>
  <c r="C14" i="2"/>
  <c r="H14" i="2"/>
  <c r="B14" i="2"/>
  <c r="A15" i="2"/>
  <c r="D15" i="2"/>
  <c r="G15" i="2"/>
  <c r="C15" i="2"/>
  <c r="H15" i="2"/>
  <c r="B15" i="2"/>
  <c r="A16" i="2"/>
  <c r="B16" i="2"/>
  <c r="D16" i="2"/>
  <c r="G16" i="2"/>
  <c r="C16" i="2"/>
  <c r="H16" i="2"/>
  <c r="A17" i="2"/>
  <c r="C17" i="2"/>
  <c r="D17" i="2"/>
  <c r="G17" i="2"/>
  <c r="H17" i="2"/>
  <c r="B17" i="2"/>
  <c r="A18" i="2"/>
  <c r="B18" i="2"/>
  <c r="D18" i="2"/>
  <c r="G18" i="2"/>
  <c r="C18" i="2"/>
  <c r="H18" i="2"/>
  <c r="A19" i="2"/>
  <c r="B19" i="2"/>
  <c r="C19" i="2"/>
  <c r="D19" i="2"/>
  <c r="G19" i="2"/>
  <c r="H19" i="2"/>
  <c r="A20" i="2"/>
  <c r="D20" i="2"/>
  <c r="G20" i="2"/>
  <c r="C20" i="2"/>
  <c r="H20" i="2"/>
  <c r="B20" i="2"/>
  <c r="A21" i="2"/>
  <c r="C21" i="2"/>
  <c r="D21" i="2"/>
  <c r="G21" i="2"/>
  <c r="H21" i="2"/>
  <c r="B21" i="2"/>
  <c r="A22" i="2"/>
  <c r="D22" i="2"/>
  <c r="G22" i="2"/>
  <c r="C22" i="2"/>
  <c r="H22" i="2"/>
  <c r="B22" i="2"/>
  <c r="A23" i="2"/>
  <c r="D23" i="2"/>
  <c r="G23" i="2"/>
  <c r="C23" i="2"/>
  <c r="H23" i="2"/>
  <c r="B23" i="2"/>
  <c r="A24" i="2"/>
  <c r="B24" i="2"/>
  <c r="D24" i="2"/>
  <c r="G24" i="2"/>
  <c r="C24" i="2"/>
  <c r="H24" i="2"/>
  <c r="A25" i="2"/>
  <c r="C25" i="2"/>
  <c r="D25" i="2"/>
  <c r="G25" i="2"/>
  <c r="H25" i="2"/>
  <c r="B25" i="2"/>
  <c r="A26" i="2"/>
  <c r="B26" i="2"/>
  <c r="D26" i="2"/>
  <c r="G26" i="2"/>
  <c r="C26" i="2"/>
  <c r="H26" i="2"/>
  <c r="A27" i="2"/>
  <c r="B27" i="2"/>
  <c r="C27" i="2"/>
  <c r="D27" i="2"/>
  <c r="G27" i="2"/>
  <c r="H27" i="2"/>
  <c r="A28" i="2"/>
  <c r="B28" i="2"/>
  <c r="D28" i="2"/>
  <c r="G28" i="2"/>
  <c r="C28" i="2"/>
  <c r="H28" i="2"/>
  <c r="A29" i="2"/>
  <c r="C29" i="2"/>
  <c r="D29" i="2"/>
  <c r="G29" i="2"/>
  <c r="H29" i="2"/>
  <c r="B29" i="2"/>
  <c r="A30" i="2"/>
  <c r="B30" i="2"/>
  <c r="D30" i="2"/>
  <c r="G30" i="2"/>
  <c r="C30" i="2"/>
  <c r="H30" i="2"/>
  <c r="A31" i="2"/>
  <c r="D31" i="2"/>
  <c r="G31" i="2"/>
  <c r="C31" i="2"/>
  <c r="H31" i="2"/>
  <c r="B31" i="2"/>
  <c r="A32" i="2"/>
  <c r="B32" i="2"/>
  <c r="D32" i="2"/>
  <c r="G32" i="2"/>
  <c r="C32" i="2"/>
  <c r="H32" i="2"/>
  <c r="A33" i="2"/>
  <c r="C33" i="2"/>
  <c r="D33" i="2"/>
  <c r="G33" i="2"/>
  <c r="H33" i="2"/>
  <c r="B33" i="2"/>
  <c r="A34" i="2"/>
  <c r="B34" i="2"/>
  <c r="D34" i="2"/>
  <c r="G34" i="2"/>
  <c r="C34" i="2"/>
  <c r="H34" i="2"/>
  <c r="A35" i="2"/>
  <c r="B35" i="2"/>
  <c r="C35" i="2"/>
  <c r="D35" i="2"/>
  <c r="G35" i="2"/>
  <c r="H35" i="2"/>
  <c r="A36" i="2"/>
  <c r="B36" i="2"/>
  <c r="D36" i="2"/>
  <c r="G36" i="2"/>
  <c r="C36" i="2"/>
  <c r="H36" i="2"/>
  <c r="A37" i="2"/>
  <c r="C37" i="2"/>
  <c r="D37" i="2"/>
  <c r="G37" i="2"/>
  <c r="H37" i="2"/>
  <c r="B37" i="2"/>
  <c r="A38" i="2"/>
  <c r="B38" i="2"/>
  <c r="D38" i="2"/>
  <c r="G38" i="2"/>
  <c r="C38" i="2"/>
  <c r="H38" i="2"/>
  <c r="A39" i="2"/>
  <c r="D39" i="2"/>
  <c r="G39" i="2"/>
  <c r="C39" i="2"/>
  <c r="H39" i="2"/>
  <c r="B39" i="2"/>
  <c r="A40" i="2"/>
  <c r="B40" i="2"/>
  <c r="D40" i="2"/>
  <c r="G40" i="2"/>
  <c r="C40" i="2"/>
  <c r="H40" i="2"/>
  <c r="A41" i="2"/>
  <c r="C41" i="2"/>
  <c r="D41" i="2"/>
  <c r="G41" i="2"/>
  <c r="H41" i="2"/>
  <c r="B41" i="2"/>
  <c r="A42" i="2"/>
  <c r="B42" i="2"/>
  <c r="D42" i="2"/>
  <c r="G42" i="2"/>
  <c r="C42" i="2"/>
  <c r="H42" i="2"/>
  <c r="A43" i="2"/>
  <c r="B43" i="2"/>
  <c r="C43" i="2"/>
  <c r="D43" i="2"/>
  <c r="G43" i="2"/>
  <c r="H43" i="2"/>
  <c r="A44" i="2"/>
  <c r="B44" i="2"/>
  <c r="D44" i="2"/>
  <c r="G44" i="2"/>
  <c r="C44" i="2"/>
  <c r="H44" i="2"/>
  <c r="A45" i="2"/>
  <c r="C45" i="2"/>
  <c r="D45" i="2"/>
  <c r="G45" i="2"/>
  <c r="H45" i="2"/>
  <c r="B45" i="2"/>
  <c r="A46" i="2"/>
  <c r="B46" i="2"/>
  <c r="D46" i="2"/>
  <c r="G46" i="2"/>
  <c r="C46" i="2"/>
  <c r="H46" i="2"/>
  <c r="A47" i="2"/>
  <c r="D47" i="2"/>
  <c r="G47" i="2"/>
  <c r="C47" i="2"/>
  <c r="H47" i="2"/>
  <c r="B47" i="2"/>
  <c r="A48" i="2"/>
  <c r="B48" i="2"/>
  <c r="D48" i="2"/>
  <c r="G48" i="2"/>
  <c r="C48" i="2"/>
  <c r="H48" i="2"/>
  <c r="A49" i="2"/>
  <c r="C49" i="2"/>
  <c r="D49" i="2"/>
  <c r="G49" i="2"/>
  <c r="H49" i="2"/>
  <c r="B49" i="2"/>
  <c r="A50" i="2"/>
  <c r="B50" i="2"/>
  <c r="D50" i="2"/>
  <c r="G50" i="2"/>
  <c r="C50" i="2"/>
  <c r="H50" i="2"/>
  <c r="A51" i="2"/>
  <c r="B51" i="2"/>
  <c r="C51" i="2"/>
  <c r="D51" i="2"/>
  <c r="G51" i="2"/>
  <c r="H51" i="2"/>
  <c r="A52" i="2"/>
  <c r="B52" i="2"/>
  <c r="D52" i="2"/>
  <c r="G52" i="2"/>
  <c r="C52" i="2"/>
  <c r="H52" i="2"/>
  <c r="A53" i="2"/>
  <c r="C53" i="2"/>
  <c r="D53" i="2"/>
  <c r="G53" i="2"/>
  <c r="H53" i="2"/>
  <c r="B53" i="2"/>
  <c r="A54" i="2"/>
  <c r="B54" i="2"/>
  <c r="D54" i="2"/>
  <c r="G54" i="2"/>
  <c r="C54" i="2"/>
  <c r="H54" i="2"/>
  <c r="A55" i="2"/>
  <c r="D55" i="2"/>
  <c r="G55" i="2"/>
  <c r="C55" i="2"/>
  <c r="H55" i="2"/>
  <c r="B55" i="2"/>
  <c r="A56" i="2"/>
  <c r="B56" i="2"/>
  <c r="D56" i="2"/>
  <c r="G56" i="2"/>
  <c r="C56" i="2"/>
  <c r="H56" i="2"/>
  <c r="A57" i="2"/>
  <c r="C57" i="2"/>
  <c r="D57" i="2"/>
  <c r="G57" i="2"/>
  <c r="H57" i="2"/>
  <c r="B57" i="2"/>
  <c r="A58" i="2"/>
  <c r="B58" i="2"/>
  <c r="D58" i="2"/>
  <c r="G58" i="2"/>
  <c r="C58" i="2"/>
  <c r="H58" i="2"/>
  <c r="A59" i="2"/>
  <c r="B59" i="2"/>
  <c r="C59" i="2"/>
  <c r="D59" i="2"/>
  <c r="G59" i="2"/>
  <c r="H59" i="2"/>
  <c r="A60" i="2"/>
  <c r="B60" i="2"/>
  <c r="D60" i="2"/>
  <c r="G60" i="2"/>
  <c r="C60" i="2"/>
  <c r="H60" i="2"/>
  <c r="A61" i="2"/>
  <c r="C61" i="2"/>
  <c r="D61" i="2"/>
  <c r="G61" i="2"/>
  <c r="H61" i="2"/>
  <c r="B61" i="2"/>
  <c r="A62" i="2"/>
  <c r="D62" i="2"/>
  <c r="E38" i="1"/>
  <c r="G62" i="2"/>
  <c r="C62" i="2"/>
  <c r="E62" i="2"/>
  <c r="H62" i="2"/>
  <c r="B62" i="2"/>
  <c r="A63" i="2"/>
  <c r="B63" i="2"/>
  <c r="D63" i="2"/>
  <c r="G63" i="2"/>
  <c r="C63" i="2"/>
  <c r="H63" i="2"/>
  <c r="A64" i="2"/>
  <c r="D64" i="2"/>
  <c r="G64" i="2"/>
  <c r="C64" i="2"/>
  <c r="H64" i="2"/>
  <c r="B64" i="2"/>
  <c r="A65" i="2"/>
  <c r="B65" i="2"/>
  <c r="D65" i="2"/>
  <c r="G65" i="2"/>
  <c r="C65" i="2"/>
  <c r="H65" i="2"/>
  <c r="A66" i="2"/>
  <c r="C66" i="2"/>
  <c r="D66" i="2"/>
  <c r="G66" i="2"/>
  <c r="H66" i="2"/>
  <c r="B66" i="2"/>
  <c r="A67" i="2"/>
  <c r="B67" i="2"/>
  <c r="D67" i="2"/>
  <c r="G67" i="2"/>
  <c r="C67" i="2"/>
  <c r="H67" i="2"/>
  <c r="A68" i="2"/>
  <c r="B68" i="2"/>
  <c r="C68" i="2"/>
  <c r="D68" i="2"/>
  <c r="G68" i="2"/>
  <c r="H68" i="2"/>
  <c r="A69" i="2"/>
  <c r="B69" i="2"/>
  <c r="D69" i="2"/>
  <c r="G69" i="2"/>
  <c r="C69" i="2"/>
  <c r="H69" i="2"/>
  <c r="A70" i="2"/>
  <c r="C70" i="2"/>
  <c r="D70" i="2"/>
  <c r="G70" i="2"/>
  <c r="H70" i="2"/>
  <c r="B70" i="2"/>
  <c r="A71" i="2"/>
  <c r="B71" i="2"/>
  <c r="D71" i="2"/>
  <c r="G71" i="2"/>
  <c r="C71" i="2"/>
  <c r="E71" i="2"/>
  <c r="H71" i="2"/>
  <c r="A72" i="2"/>
  <c r="D72" i="2"/>
  <c r="G72" i="2"/>
  <c r="C72" i="2"/>
  <c r="H72" i="2"/>
  <c r="B72" i="2"/>
  <c r="A73" i="2"/>
  <c r="B73" i="2"/>
  <c r="D73" i="2"/>
  <c r="G73" i="2"/>
  <c r="C73" i="2"/>
  <c r="H73" i="2"/>
  <c r="A74" i="2"/>
  <c r="C74" i="2"/>
  <c r="D74" i="2"/>
  <c r="G74" i="2"/>
  <c r="H74" i="2"/>
  <c r="B74" i="2"/>
  <c r="A75" i="2"/>
  <c r="B75" i="2"/>
  <c r="D75" i="2"/>
  <c r="G75" i="2"/>
  <c r="C75" i="2"/>
  <c r="H75" i="2"/>
  <c r="A76" i="2"/>
  <c r="B76" i="2"/>
  <c r="C76" i="2"/>
  <c r="D76" i="2"/>
  <c r="G76" i="2"/>
  <c r="H76" i="2"/>
  <c r="A77" i="2"/>
  <c r="B77" i="2"/>
  <c r="D77" i="2"/>
  <c r="G77" i="2"/>
  <c r="C77" i="2"/>
  <c r="H77" i="2"/>
  <c r="A78" i="2"/>
  <c r="C78" i="2"/>
  <c r="D78" i="2"/>
  <c r="G78" i="2"/>
  <c r="H78" i="2"/>
  <c r="B78" i="2"/>
  <c r="A79" i="2"/>
  <c r="B79" i="2"/>
  <c r="D79" i="2"/>
  <c r="G79" i="2"/>
  <c r="C79" i="2"/>
  <c r="H79" i="2"/>
  <c r="A80" i="2"/>
  <c r="D80" i="2"/>
  <c r="G80" i="2"/>
  <c r="C80" i="2"/>
  <c r="H80" i="2"/>
  <c r="B80" i="2"/>
  <c r="A81" i="2"/>
  <c r="B81" i="2"/>
  <c r="D81" i="2"/>
  <c r="G81" i="2"/>
  <c r="C81" i="2"/>
  <c r="H81" i="2"/>
  <c r="A82" i="2"/>
  <c r="C82" i="2"/>
  <c r="D82" i="2"/>
  <c r="G82" i="2"/>
  <c r="H82" i="2"/>
  <c r="B82" i="2"/>
  <c r="A83" i="2"/>
  <c r="B83" i="2"/>
  <c r="C83" i="2"/>
  <c r="D83" i="2"/>
  <c r="F83" i="2"/>
  <c r="G83" i="2"/>
  <c r="H83" i="2"/>
  <c r="A84" i="2"/>
  <c r="D84" i="2"/>
  <c r="E95" i="1"/>
  <c r="F84" i="2"/>
  <c r="G84" i="2"/>
  <c r="C84" i="2"/>
  <c r="E84" i="2"/>
  <c r="H84" i="2"/>
  <c r="B84" i="2"/>
  <c r="A85" i="2"/>
  <c r="C85" i="2"/>
  <c r="E85" i="2"/>
  <c r="E96" i="1"/>
  <c r="F96" i="1"/>
  <c r="F85" i="2"/>
  <c r="D85" i="2"/>
  <c r="G85" i="2"/>
  <c r="H85" i="2"/>
  <c r="B85" i="2"/>
  <c r="A86" i="2"/>
  <c r="B86" i="2"/>
  <c r="F86" i="2"/>
  <c r="D86" i="2"/>
  <c r="G86" i="2"/>
  <c r="C86" i="2"/>
  <c r="H86" i="2"/>
  <c r="A87" i="2"/>
  <c r="B87" i="2"/>
  <c r="E98" i="1"/>
  <c r="E87" i="2"/>
  <c r="F87" i="2"/>
  <c r="D87" i="2"/>
  <c r="G87" i="2"/>
  <c r="C87" i="2"/>
  <c r="H87" i="2"/>
  <c r="A88" i="2"/>
  <c r="D88" i="2"/>
  <c r="G88" i="2"/>
  <c r="C88" i="2"/>
  <c r="H88" i="2"/>
  <c r="B88" i="2"/>
  <c r="A89" i="2"/>
  <c r="B89" i="2"/>
  <c r="D89" i="2"/>
  <c r="E101" i="1"/>
  <c r="G89" i="2"/>
  <c r="C89" i="2"/>
  <c r="E89" i="2"/>
  <c r="H89" i="2"/>
  <c r="A90" i="2"/>
  <c r="B90" i="2"/>
  <c r="D90" i="2"/>
  <c r="G90" i="2"/>
  <c r="C90" i="2"/>
  <c r="H90" i="2"/>
  <c r="A91" i="2"/>
  <c r="C91" i="2"/>
  <c r="D91" i="2"/>
  <c r="G91" i="2"/>
  <c r="H91" i="2"/>
  <c r="B91" i="2"/>
  <c r="A92" i="2"/>
  <c r="B92" i="2"/>
  <c r="D92" i="2"/>
  <c r="G92" i="2"/>
  <c r="C92" i="2"/>
  <c r="H92" i="2"/>
  <c r="C9" i="1"/>
  <c r="D9" i="1"/>
  <c r="F95" i="1"/>
  <c r="F98" i="1"/>
  <c r="F101" i="1"/>
  <c r="E36" i="1"/>
  <c r="F36" i="1"/>
  <c r="F38" i="1"/>
  <c r="F16" i="1"/>
  <c r="F17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G36" i="1"/>
  <c r="H36" i="1"/>
  <c r="Q36" i="1"/>
  <c r="Q37" i="1"/>
  <c r="Q38" i="1"/>
  <c r="U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U95" i="1"/>
  <c r="Q96" i="1"/>
  <c r="U96" i="1"/>
  <c r="Q97" i="1"/>
  <c r="Q98" i="1"/>
  <c r="U98" i="1"/>
  <c r="Q99" i="1"/>
  <c r="Q100" i="1"/>
  <c r="Q101" i="1"/>
  <c r="U101" i="1"/>
  <c r="Q102" i="1"/>
  <c r="Q103" i="1"/>
  <c r="Q104" i="1"/>
  <c r="Q105" i="1"/>
  <c r="Q106" i="1"/>
  <c r="Q107" i="1"/>
  <c r="Q108" i="1"/>
  <c r="Q109" i="1"/>
  <c r="E81" i="2"/>
  <c r="E66" i="2"/>
  <c r="E36" i="2"/>
  <c r="E15" i="2"/>
  <c r="E90" i="2"/>
  <c r="E49" i="2"/>
  <c r="G24" i="1"/>
  <c r="H24" i="1"/>
  <c r="E107" i="1"/>
  <c r="F107" i="1"/>
  <c r="E94" i="1"/>
  <c r="F94" i="1"/>
  <c r="E85" i="1"/>
  <c r="F85" i="1"/>
  <c r="E80" i="1"/>
  <c r="F80" i="1"/>
  <c r="E78" i="1"/>
  <c r="F78" i="1"/>
  <c r="E76" i="1"/>
  <c r="F76" i="1"/>
  <c r="E69" i="1"/>
  <c r="F69" i="1"/>
  <c r="E61" i="1"/>
  <c r="F61" i="1"/>
  <c r="G61" i="1"/>
  <c r="J61" i="1"/>
  <c r="E59" i="1"/>
  <c r="F59" i="1"/>
  <c r="E57" i="1"/>
  <c r="F57" i="1"/>
  <c r="E53" i="1"/>
  <c r="F53" i="1"/>
  <c r="E43" i="1"/>
  <c r="F43" i="1"/>
  <c r="E83" i="1"/>
  <c r="F83" i="1"/>
  <c r="E81" i="1"/>
  <c r="F81" i="1"/>
  <c r="E70" i="1"/>
  <c r="F70" i="1"/>
  <c r="E66" i="1"/>
  <c r="F66" i="1"/>
  <c r="G66" i="1"/>
  <c r="I66" i="1"/>
  <c r="E64" i="1"/>
  <c r="F64" i="1"/>
  <c r="E55" i="1"/>
  <c r="E52" i="1"/>
  <c r="E50" i="1"/>
  <c r="E48" i="1"/>
  <c r="F48" i="1"/>
  <c r="E45" i="1"/>
  <c r="F45" i="1"/>
  <c r="E37" i="1"/>
  <c r="G40" i="1"/>
  <c r="J40" i="1"/>
  <c r="E34" i="1"/>
  <c r="F34" i="1"/>
  <c r="G34" i="1"/>
  <c r="H34" i="1"/>
  <c r="E32" i="1"/>
  <c r="F32" i="1"/>
  <c r="G32" i="1"/>
  <c r="H32" i="1"/>
  <c r="E30" i="1"/>
  <c r="F30" i="1"/>
  <c r="G30" i="1"/>
  <c r="H30" i="1"/>
  <c r="E28" i="1"/>
  <c r="F28" i="1"/>
  <c r="G28" i="1"/>
  <c r="H28" i="1"/>
  <c r="E26" i="1"/>
  <c r="F26" i="1"/>
  <c r="G26" i="1"/>
  <c r="H26" i="1"/>
  <c r="E24" i="1"/>
  <c r="F24" i="1"/>
  <c r="E22" i="1"/>
  <c r="F22" i="1"/>
  <c r="G22" i="1"/>
  <c r="H22" i="1"/>
  <c r="E97" i="1"/>
  <c r="F97" i="1"/>
  <c r="G97" i="1"/>
  <c r="I97" i="1"/>
  <c r="E92" i="1"/>
  <c r="F92" i="1"/>
  <c r="G92" i="1"/>
  <c r="I92" i="1"/>
  <c r="E90" i="1"/>
  <c r="F90" i="1"/>
  <c r="G90" i="1"/>
  <c r="I90" i="1"/>
  <c r="E88" i="1"/>
  <c r="F88" i="1"/>
  <c r="G88" i="1"/>
  <c r="I88" i="1"/>
  <c r="E106" i="1"/>
  <c r="F106" i="1"/>
  <c r="G106" i="1"/>
  <c r="K106" i="1"/>
  <c r="E103" i="1"/>
  <c r="F103" i="1"/>
  <c r="G103" i="1"/>
  <c r="K103" i="1"/>
  <c r="E100" i="1"/>
  <c r="G84" i="1"/>
  <c r="K84" i="1"/>
  <c r="G73" i="1"/>
  <c r="J73" i="1"/>
  <c r="G44" i="1"/>
  <c r="J44" i="1"/>
  <c r="G71" i="1"/>
  <c r="I71" i="1"/>
  <c r="G51" i="1"/>
  <c r="I51" i="1"/>
  <c r="E112" i="1"/>
  <c r="F112" i="1"/>
  <c r="G112" i="1"/>
  <c r="K112" i="1"/>
  <c r="G107" i="1"/>
  <c r="K107" i="1"/>
  <c r="G47" i="1"/>
  <c r="I47" i="1"/>
  <c r="E40" i="1"/>
  <c r="F40" i="1"/>
  <c r="E39" i="1"/>
  <c r="E74" i="1"/>
  <c r="F74" i="1"/>
  <c r="G74" i="1"/>
  <c r="J74" i="1"/>
  <c r="G35" i="1"/>
  <c r="H35" i="1"/>
  <c r="G25" i="1"/>
  <c r="H25" i="1"/>
  <c r="G93" i="1"/>
  <c r="I93" i="1"/>
  <c r="G102" i="1"/>
  <c r="K102" i="1"/>
  <c r="E109" i="1"/>
  <c r="F109" i="1"/>
  <c r="E99" i="1"/>
  <c r="E87" i="1"/>
  <c r="F87" i="1"/>
  <c r="G87" i="1"/>
  <c r="K87" i="1"/>
  <c r="E84" i="1"/>
  <c r="F84" i="1"/>
  <c r="E79" i="1"/>
  <c r="F79" i="1"/>
  <c r="G79" i="1"/>
  <c r="J79" i="1"/>
  <c r="E77" i="1"/>
  <c r="F77" i="1"/>
  <c r="G77" i="1"/>
  <c r="J77" i="1"/>
  <c r="E73" i="1"/>
  <c r="F73" i="1"/>
  <c r="E68" i="1"/>
  <c r="F68" i="1"/>
  <c r="G68" i="1"/>
  <c r="J68" i="1"/>
  <c r="E60" i="1"/>
  <c r="F60" i="1"/>
  <c r="G60" i="1"/>
  <c r="J60" i="1"/>
  <c r="E58" i="1"/>
  <c r="F58" i="1"/>
  <c r="G58" i="1"/>
  <c r="J58" i="1"/>
  <c r="E56" i="1"/>
  <c r="F56" i="1"/>
  <c r="G56" i="1"/>
  <c r="J56" i="1"/>
  <c r="E44" i="1"/>
  <c r="F44" i="1"/>
  <c r="E42" i="1"/>
  <c r="F42" i="1"/>
  <c r="G42" i="1"/>
  <c r="J42" i="1"/>
  <c r="E82" i="1"/>
  <c r="F82" i="1"/>
  <c r="G82" i="1"/>
  <c r="I82" i="1"/>
  <c r="E71" i="1"/>
  <c r="F71" i="1"/>
  <c r="E67" i="1"/>
  <c r="F67" i="1"/>
  <c r="G67" i="1"/>
  <c r="I67" i="1"/>
  <c r="E65" i="1"/>
  <c r="E63" i="1"/>
  <c r="F63" i="1"/>
  <c r="G63" i="1"/>
  <c r="I63" i="1"/>
  <c r="E54" i="1"/>
  <c r="F54" i="1"/>
  <c r="G54" i="1"/>
  <c r="I54" i="1"/>
  <c r="E51" i="1"/>
  <c r="F51" i="1"/>
  <c r="E49" i="1"/>
  <c r="F49" i="1"/>
  <c r="G49" i="1"/>
  <c r="I49" i="1"/>
  <c r="E46" i="1"/>
  <c r="F46" i="1"/>
  <c r="G46" i="1"/>
  <c r="I46" i="1"/>
  <c r="E47" i="1"/>
  <c r="F47" i="1"/>
  <c r="E62" i="1"/>
  <c r="F62" i="1"/>
  <c r="G62" i="1"/>
  <c r="I62" i="1"/>
  <c r="G72" i="1"/>
  <c r="J72" i="1"/>
  <c r="E111" i="1"/>
  <c r="F111" i="1"/>
  <c r="G111" i="1"/>
  <c r="K111" i="1"/>
  <c r="G110" i="1"/>
  <c r="K110" i="1"/>
  <c r="E21" i="1"/>
  <c r="F21" i="1"/>
  <c r="G21" i="1"/>
  <c r="H21" i="1"/>
  <c r="E35" i="1"/>
  <c r="F35" i="1"/>
  <c r="E33" i="1"/>
  <c r="F33" i="1"/>
  <c r="G33" i="1"/>
  <c r="H33" i="1"/>
  <c r="E31" i="1"/>
  <c r="F31" i="1"/>
  <c r="G31" i="1"/>
  <c r="H31" i="1"/>
  <c r="E29" i="1"/>
  <c r="F29" i="1"/>
  <c r="G29" i="1"/>
  <c r="H29" i="1"/>
  <c r="E27" i="1"/>
  <c r="E25" i="1"/>
  <c r="F25" i="1"/>
  <c r="E23" i="1"/>
  <c r="F23" i="1"/>
  <c r="G23" i="1"/>
  <c r="H23" i="1"/>
  <c r="E86" i="1"/>
  <c r="F86" i="1"/>
  <c r="G86" i="1"/>
  <c r="I86" i="1"/>
  <c r="E93" i="1"/>
  <c r="F93" i="1"/>
  <c r="E91" i="1"/>
  <c r="F91" i="1"/>
  <c r="G91" i="1"/>
  <c r="I91" i="1"/>
  <c r="E89" i="1"/>
  <c r="E105" i="1"/>
  <c r="F105" i="1"/>
  <c r="G105" i="1"/>
  <c r="I105" i="1"/>
  <c r="E104" i="1"/>
  <c r="F104" i="1"/>
  <c r="G104" i="1"/>
  <c r="K104" i="1"/>
  <c r="E102" i="1"/>
  <c r="F102" i="1"/>
  <c r="E108" i="1"/>
  <c r="G94" i="1"/>
  <c r="K94" i="1"/>
  <c r="G85" i="1"/>
  <c r="K85" i="1"/>
  <c r="G80" i="1"/>
  <c r="J80" i="1"/>
  <c r="G78" i="1"/>
  <c r="J78" i="1"/>
  <c r="G76" i="1"/>
  <c r="J76" i="1"/>
  <c r="G69" i="1"/>
  <c r="J69" i="1"/>
  <c r="G59" i="1"/>
  <c r="J59" i="1"/>
  <c r="G57" i="1"/>
  <c r="J57" i="1"/>
  <c r="G53" i="1"/>
  <c r="J53" i="1"/>
  <c r="G43" i="1"/>
  <c r="J43" i="1"/>
  <c r="G83" i="1"/>
  <c r="I83" i="1"/>
  <c r="G81" i="1"/>
  <c r="I81" i="1"/>
  <c r="G70" i="1"/>
  <c r="I70" i="1"/>
  <c r="G64" i="1"/>
  <c r="I64" i="1"/>
  <c r="G48" i="1"/>
  <c r="I48" i="1"/>
  <c r="G45" i="1"/>
  <c r="I45" i="1"/>
  <c r="G109" i="1"/>
  <c r="K109" i="1"/>
  <c r="E41" i="1"/>
  <c r="F41" i="1"/>
  <c r="G41" i="1"/>
  <c r="J41" i="1"/>
  <c r="E75" i="1"/>
  <c r="E72" i="1"/>
  <c r="F72" i="1"/>
  <c r="E113" i="1"/>
  <c r="F113" i="1"/>
  <c r="G113" i="1"/>
  <c r="K113" i="1"/>
  <c r="E24" i="2"/>
  <c r="E14" i="2"/>
  <c r="E56" i="2"/>
  <c r="E39" i="2"/>
  <c r="F89" i="1"/>
  <c r="G89" i="1"/>
  <c r="I89" i="1"/>
  <c r="E78" i="2"/>
  <c r="F99" i="1"/>
  <c r="G99" i="1"/>
  <c r="K99" i="1"/>
  <c r="E88" i="2"/>
  <c r="E58" i="2"/>
  <c r="E17" i="2"/>
  <c r="E20" i="2"/>
  <c r="E22" i="2"/>
  <c r="E32" i="2"/>
  <c r="E48" i="2"/>
  <c r="E65" i="2"/>
  <c r="E41" i="2"/>
  <c r="E37" i="2"/>
  <c r="F65" i="1"/>
  <c r="G65" i="1"/>
  <c r="E67" i="2"/>
  <c r="E28" i="2"/>
  <c r="E27" i="2"/>
  <c r="E30" i="2"/>
  <c r="E40" i="2"/>
  <c r="E54" i="2"/>
  <c r="E77" i="2"/>
  <c r="E50" i="2"/>
  <c r="E73" i="2"/>
  <c r="E35" i="2"/>
  <c r="E38" i="2"/>
  <c r="E46" i="2"/>
  <c r="E63" i="2"/>
  <c r="E82" i="2"/>
  <c r="E21" i="2"/>
  <c r="F39" i="1"/>
  <c r="G39" i="1"/>
  <c r="J39" i="1"/>
  <c r="F50" i="1"/>
  <c r="G50" i="1"/>
  <c r="I50" i="1"/>
  <c r="E68" i="2"/>
  <c r="E79" i="2"/>
  <c r="E44" i="2"/>
  <c r="E43" i="2"/>
  <c r="E51" i="2"/>
  <c r="E60" i="2"/>
  <c r="E16" i="2"/>
  <c r="E23" i="2"/>
  <c r="F108" i="1"/>
  <c r="G108" i="1"/>
  <c r="K108" i="1"/>
  <c r="E91" i="2"/>
  <c r="F52" i="1"/>
  <c r="G52" i="1"/>
  <c r="I52" i="1"/>
  <c r="E70" i="2"/>
  <c r="E55" i="2"/>
  <c r="E52" i="2"/>
  <c r="E72" i="2"/>
  <c r="E69" i="2"/>
  <c r="E26" i="2"/>
  <c r="E25" i="2"/>
  <c r="E86" i="2"/>
  <c r="F100" i="1"/>
  <c r="G100" i="1"/>
  <c r="K100" i="1"/>
  <c r="E53" i="2"/>
  <c r="F55" i="1"/>
  <c r="G55" i="1"/>
  <c r="I55" i="1"/>
  <c r="E29" i="2"/>
  <c r="E18" i="2"/>
  <c r="E11" i="2"/>
  <c r="E57" i="2"/>
  <c r="E75" i="2"/>
  <c r="E83" i="2"/>
  <c r="E92" i="2"/>
  <c r="E34" i="2"/>
  <c r="E31" i="2"/>
  <c r="E80" i="2"/>
  <c r="F75" i="1"/>
  <c r="G75" i="1"/>
  <c r="J75" i="1"/>
  <c r="E45" i="2"/>
  <c r="F27" i="1"/>
  <c r="G27" i="1"/>
  <c r="H27" i="1"/>
  <c r="E59" i="2"/>
  <c r="F37" i="1"/>
  <c r="G37" i="1"/>
  <c r="I37" i="1"/>
  <c r="E61" i="2"/>
  <c r="E47" i="2"/>
  <c r="E13" i="2"/>
  <c r="E64" i="2"/>
  <c r="E74" i="2"/>
  <c r="E19" i="2"/>
  <c r="E12" i="2"/>
  <c r="E42" i="2"/>
  <c r="E33" i="2"/>
  <c r="E76" i="2"/>
  <c r="I65" i="1"/>
  <c r="C11" i="1"/>
  <c r="C12" i="1"/>
  <c r="O118" i="1" l="1"/>
  <c r="O122" i="1"/>
  <c r="O126" i="1"/>
  <c r="O120" i="1"/>
  <c r="O117" i="1"/>
  <c r="O121" i="1"/>
  <c r="O125" i="1"/>
  <c r="O116" i="1"/>
  <c r="O124" i="1"/>
  <c r="O119" i="1"/>
  <c r="O123" i="1"/>
  <c r="O127" i="1"/>
  <c r="O115" i="1"/>
  <c r="O114" i="1"/>
  <c r="C16" i="1"/>
  <c r="D18" i="1" s="1"/>
  <c r="O111" i="1"/>
  <c r="O70" i="1"/>
  <c r="O80" i="1"/>
  <c r="O99" i="1"/>
  <c r="O107" i="1"/>
  <c r="O51" i="1"/>
  <c r="O76" i="1"/>
  <c r="O86" i="1"/>
  <c r="O39" i="1"/>
  <c r="O91" i="1"/>
  <c r="O42" i="1"/>
  <c r="O112" i="1"/>
  <c r="O84" i="1"/>
  <c r="O55" i="1"/>
  <c r="O43" i="1"/>
  <c r="O60" i="1"/>
  <c r="O106" i="1"/>
  <c r="O90" i="1"/>
  <c r="O48" i="1"/>
  <c r="O95" i="1"/>
  <c r="O40" i="1"/>
  <c r="O46" i="1"/>
  <c r="O110" i="1"/>
  <c r="O88" i="1"/>
  <c r="O73" i="1"/>
  <c r="O52" i="1"/>
  <c r="O69" i="1"/>
  <c r="O47" i="1"/>
  <c r="O94" i="1"/>
  <c r="O57" i="1"/>
  <c r="O98" i="1"/>
  <c r="O105" i="1"/>
  <c r="O85" i="1"/>
  <c r="O83" i="1"/>
  <c r="O103" i="1"/>
  <c r="O82" i="1"/>
  <c r="O50" i="1"/>
  <c r="O113" i="1"/>
  <c r="O37" i="1"/>
  <c r="O77" i="1"/>
  <c r="O102" i="1"/>
  <c r="O100" i="1"/>
  <c r="O56" i="1"/>
  <c r="O97" i="1"/>
  <c r="O71" i="1"/>
  <c r="O62" i="1"/>
  <c r="O72" i="1"/>
  <c r="O38" i="1"/>
  <c r="O87" i="1"/>
  <c r="O54" i="1"/>
  <c r="O36" i="1"/>
  <c r="O45" i="1"/>
  <c r="O81" i="1"/>
  <c r="O41" i="1"/>
  <c r="O61" i="1"/>
  <c r="O65" i="1"/>
  <c r="O104" i="1"/>
  <c r="O75" i="1"/>
  <c r="O109" i="1"/>
  <c r="O79" i="1"/>
  <c r="O68" i="1"/>
  <c r="O78" i="1"/>
  <c r="O96" i="1"/>
  <c r="C15" i="1"/>
  <c r="F18" i="1" s="1"/>
  <c r="O58" i="1"/>
  <c r="O44" i="1"/>
  <c r="O59" i="1"/>
  <c r="O89" i="1"/>
  <c r="O64" i="1"/>
  <c r="O101" i="1"/>
  <c r="O74" i="1"/>
  <c r="O108" i="1"/>
  <c r="O67" i="1"/>
  <c r="O53" i="1"/>
  <c r="O63" i="1"/>
  <c r="O49" i="1"/>
  <c r="O93" i="1"/>
  <c r="O66" i="1"/>
  <c r="O92" i="1"/>
  <c r="C18" i="1" l="1"/>
  <c r="F19" i="1"/>
</calcChain>
</file>

<file path=xl/sharedStrings.xml><?xml version="1.0" encoding="utf-8"?>
<sst xmlns="http://schemas.openxmlformats.org/spreadsheetml/2006/main" count="940" uniqueCount="402">
  <si>
    <t>OEJV 0198</t>
  </si>
  <si>
    <t>VSB-66</t>
  </si>
  <si>
    <t>VV Ori / GSC 04766-02449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</si>
  <si>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</si>
  <si>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</si>
  <si>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</si>
  <si>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</si>
  <si>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</si>
  <si>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</si>
  <si>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</si>
  <si>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</si>
  <si>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</si>
  <si>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</si>
  <si>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</si>
  <si>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</si>
  <si>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</si>
  <si>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</si>
  <si>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</si>
  <si>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</si>
  <si>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</si>
  <si>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</si>
  <si>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</si>
  <si>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</si>
  <si>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</si>
  <si>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</si>
  <si>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</si>
  <si>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</si>
  <si>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</si>
  <si>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</si>
  <si>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</si>
  <si>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Diethelm R</t>
  </si>
  <si>
    <t>BBSAG Bull.59</t>
  </si>
  <si>
    <t>B</t>
  </si>
  <si>
    <t>v</t>
  </si>
  <si>
    <t>MVS 10,42</t>
  </si>
  <si>
    <t>K</t>
  </si>
  <si>
    <t>phe</t>
  </si>
  <si>
    <t>IBVS 2892</t>
  </si>
  <si>
    <t>MVS 11,155</t>
  </si>
  <si>
    <t>BAAVSS 70</t>
  </si>
  <si>
    <t>MVS 12,16</t>
  </si>
  <si>
    <t>ARAI</t>
  </si>
  <si>
    <t>BRNO 31</t>
  </si>
  <si>
    <t>Barani C</t>
  </si>
  <si>
    <t>BBSAG Bull.97</t>
  </si>
  <si>
    <t>BAAVSS 84</t>
  </si>
  <si>
    <t>phe  B</t>
  </si>
  <si>
    <t>Blaettler E</t>
  </si>
  <si>
    <t>BBSAG Bull.108</t>
  </si>
  <si>
    <t>II</t>
  </si>
  <si>
    <t>IBVS 1712</t>
  </si>
  <si>
    <t>I</t>
  </si>
  <si>
    <t>EA/KE:</t>
  </si>
  <si>
    <t>IBVS 5690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</si>
  <si>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</si>
  <si>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</si>
  <si>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</si>
  <si>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</si>
  <si>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</si>
  <si>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</si>
  <si>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Add cycle</t>
  </si>
  <si>
    <t>Old Cycle</t>
  </si>
  <si>
    <t>Start of linear fit &gt;&gt;&gt;&gt;&gt;&gt;&gt;&gt;&gt;&gt;&gt;&gt;&gt;&gt;&gt;&gt;&gt;&gt;&gt;&gt;&gt;</t>
  </si>
  <si>
    <t>pg</t>
  </si>
  <si>
    <t>IBVS 4085</t>
  </si>
  <si>
    <t>??</t>
  </si>
  <si>
    <t>IBVS 6007</t>
  </si>
  <si>
    <t>OEJV 0147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</si>
  <si>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</si>
  <si>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</si>
  <si>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</si>
  <si>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</si>
  <si>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</si>
  <si>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</si>
  <si>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</si>
  <si>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</si>
  <si>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</si>
  <si>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</si>
  <si>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</si>
  <si>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</si>
  <si>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OEJV 0177</t>
  </si>
  <si>
    <t>2419836.021 </t>
  </si>
  <si>
    <t> 09.03.1913 12:30 </t>
  </si>
  <si>
    <t> 0.001 </t>
  </si>
  <si>
    <t> Daniel </t>
  </si>
  <si>
    <t> PALL 3.179 </t>
  </si>
  <si>
    <t>2420095.220 </t>
  </si>
  <si>
    <t> 23.11.1913 17:16 </t>
  </si>
  <si>
    <t> 0.002 </t>
  </si>
  <si>
    <t> E.Hertzsprung </t>
  </si>
  <si>
    <t> PPOT 23.73 </t>
  </si>
  <si>
    <t>2423401.680 </t>
  </si>
  <si>
    <t> 13.12.1922 04:19 </t>
  </si>
  <si>
    <t> 0.009 </t>
  </si>
  <si>
    <t> C.L.Stearns </t>
  </si>
  <si>
    <t> TRYA 3.68 </t>
  </si>
  <si>
    <t>2426035.251 </t>
  </si>
  <si>
    <t> 27.02.1930 18:01 </t>
  </si>
  <si>
    <t> 0.005 </t>
  </si>
  <si>
    <t>V </t>
  </si>
  <si>
    <t> M.Zverev </t>
  </si>
  <si>
    <t> PSMO 8.1 </t>
  </si>
  <si>
    <t>2426387.282 </t>
  </si>
  <si>
    <t> 14.02.1931 18:46 </t>
  </si>
  <si>
    <t> J.Dufay </t>
  </si>
  <si>
    <t> PLYN 4(24) </t>
  </si>
  <si>
    <t>2427146.328 </t>
  </si>
  <si>
    <t> 14.03.1933 19:52 </t>
  </si>
  <si>
    <t> 0.019 </t>
  </si>
  <si>
    <t> P.Skoberla </t>
  </si>
  <si>
    <t> ZFA 11.23 </t>
  </si>
  <si>
    <t>2427443.389 </t>
  </si>
  <si>
    <t> 05.01.1934 21:20 </t>
  </si>
  <si>
    <t> 0.004 </t>
  </si>
  <si>
    <t> W.C.Martin </t>
  </si>
  <si>
    <t> BAN 7.174 </t>
  </si>
  <si>
    <t>2427464.184 </t>
  </si>
  <si>
    <t> 26.01.1934 16:24 </t>
  </si>
  <si>
    <t>E </t>
  </si>
  <si>
    <t>?</t>
  </si>
  <si>
    <t> H.Schneller </t>
  </si>
  <si>
    <t> KVBB 17 </t>
  </si>
  <si>
    <t>2429225.849 </t>
  </si>
  <si>
    <t> 23.11.1938 08:22 </t>
  </si>
  <si>
    <t> 0.010 </t>
  </si>
  <si>
    <t> F.B.Wood </t>
  </si>
  <si>
    <t> CPRI 21.26 </t>
  </si>
  <si>
    <t>2429234.756 </t>
  </si>
  <si>
    <t> 02.12.1938 06:08 </t>
  </si>
  <si>
    <t>2429307.539 </t>
  </si>
  <si>
    <t> 13.02.1939 00:56 </t>
  </si>
  <si>
    <t>2429335.758 </t>
  </si>
  <si>
    <t> 13.03.1939 06:11 </t>
  </si>
  <si>
    <t>2440545.899 </t>
  </si>
  <si>
    <t> 20.11.1969 09:34 </t>
  </si>
  <si>
    <t> -0.009 </t>
  </si>
  <si>
    <t> H.L.Atkins </t>
  </si>
  <si>
    <t> AAPS 22.32 </t>
  </si>
  <si>
    <t>2441364.370 </t>
  </si>
  <si>
    <t> 16.02.1972 20:52 </t>
  </si>
  <si>
    <t> 0.018 </t>
  </si>
  <si>
    <t> J.Mosch </t>
  </si>
  <si>
    <t> MVS 6.126 </t>
  </si>
  <si>
    <t>2441413.265 </t>
  </si>
  <si>
    <t> 05.04.1972 18:21 </t>
  </si>
  <si>
    <t> -0.104 </t>
  </si>
  <si>
    <t>2442041.6826 </t>
  </si>
  <si>
    <t> 25.12.1973 04:22 </t>
  </si>
  <si>
    <t> -0.0015 </t>
  </si>
  <si>
    <t> H.W.Duerbeck </t>
  </si>
  <si>
    <t>2442459.072 </t>
  </si>
  <si>
    <t> 15.02.1975 13:43 </t>
  </si>
  <si>
    <t> Il-Seong Nha </t>
  </si>
  <si>
    <t>IBVS 1712 </t>
  </si>
  <si>
    <t>2442788.8291 </t>
  </si>
  <si>
    <t> 11.01.1976 07:53 </t>
  </si>
  <si>
    <t> -0.0003 </t>
  </si>
  <si>
    <t> Chambliss &amp; Leung </t>
  </si>
  <si>
    <t> APJS 49.540 </t>
  </si>
  <si>
    <t>2442791.8018 </t>
  </si>
  <si>
    <t> 14.01.1976 07:14 </t>
  </si>
  <si>
    <t> 0.0016 </t>
  </si>
  <si>
    <t>2442794.7704 </t>
  </si>
  <si>
    <t> 17.01.1976 06:29 </t>
  </si>
  <si>
    <t> -0.0005 </t>
  </si>
  <si>
    <t>2442803.6832 </t>
  </si>
  <si>
    <t> 26.01.1976 04:23 </t>
  </si>
  <si>
    <t> 0.0000 </t>
  </si>
  <si>
    <t>2442836.349 </t>
  </si>
  <si>
    <t> 27.02.1976 20:22 </t>
  </si>
  <si>
    <t> -0.013 </t>
  </si>
  <si>
    <t> M.Penna </t>
  </si>
  <si>
    <t> GEOS 3 </t>
  </si>
  <si>
    <t>2443124.522 </t>
  </si>
  <si>
    <t> 12.12.1976 00:31 </t>
  </si>
  <si>
    <t> E.Poretti </t>
  </si>
  <si>
    <t>2443136.410 </t>
  </si>
  <si>
    <t> 23.12.1976 21:50 </t>
  </si>
  <si>
    <t>2443139.356 </t>
  </si>
  <si>
    <t> 26.12.1976 20:32 </t>
  </si>
  <si>
    <t> -0.023 </t>
  </si>
  <si>
    <t>2443142.336 </t>
  </si>
  <si>
    <t> 29.12.1976 20:03 </t>
  </si>
  <si>
    <t>2443142.344 </t>
  </si>
  <si>
    <t> 29.12.1976 20:15 </t>
  </si>
  <si>
    <t> -0.005 </t>
  </si>
  <si>
    <t>2443494.394 </t>
  </si>
  <si>
    <t> 16.12.1977 21:27 </t>
  </si>
  <si>
    <t> C.Pampaloni </t>
  </si>
  <si>
    <t> GEOS 6 </t>
  </si>
  <si>
    <t>2443497.332 </t>
  </si>
  <si>
    <t> 19.12.1977 19:58 </t>
  </si>
  <si>
    <t>2443510.7218 </t>
  </si>
  <si>
    <t> 02.01.1978 05:19 </t>
  </si>
  <si>
    <t>2445027.288 </t>
  </si>
  <si>
    <t> 26.02.1982 18:54 </t>
  </si>
  <si>
    <t> -0.007 </t>
  </si>
  <si>
    <t> R.Diethelm </t>
  </si>
  <si>
    <t> BBS 59 </t>
  </si>
  <si>
    <t>2445379.313 </t>
  </si>
  <si>
    <t> 13.02.1983 19:30 </t>
  </si>
  <si>
    <t> -0.016 </t>
  </si>
  <si>
    <t> D.Richter </t>
  </si>
  <si>
    <t> MVS 10.42 </t>
  </si>
  <si>
    <t>2445679.3725 </t>
  </si>
  <si>
    <t> 10.12.1983 20:56 </t>
  </si>
  <si>
    <t> -0.0033 </t>
  </si>
  <si>
    <t> B.M.Davan </t>
  </si>
  <si>
    <t>IBVS 2892 </t>
  </si>
  <si>
    <t>2445699.4234 </t>
  </si>
  <si>
    <t> 30.12.1983 22:09 </t>
  </si>
  <si>
    <t> -0.0050 </t>
  </si>
  <si>
    <t>2445717.2494 </t>
  </si>
  <si>
    <t> 17.01.1984 17:59 </t>
  </si>
  <si>
    <t> -0.0035 </t>
  </si>
  <si>
    <t>2445737.3006 </t>
  </si>
  <si>
    <t> 06.02.1984 19:12 </t>
  </si>
  <si>
    <t> -0.0049 </t>
  </si>
  <si>
    <t>2445740.2718 </t>
  </si>
  <si>
    <t> 09.02.1984 18:31 </t>
  </si>
  <si>
    <t> -0.0045 </t>
  </si>
  <si>
    <t>2446052.2006 </t>
  </si>
  <si>
    <t> 17.12.1984 16:48 </t>
  </si>
  <si>
    <t> -0.0051 </t>
  </si>
  <si>
    <t> Kadouri &amp; Mutter </t>
  </si>
  <si>
    <t> ASS 127.88 </t>
  </si>
  <si>
    <t>2446095.300 </t>
  </si>
  <si>
    <t> 29.01.1985 19:12 </t>
  </si>
  <si>
    <t> M.Köhler </t>
  </si>
  <si>
    <t> MVS 11.155 </t>
  </si>
  <si>
    <t>2446141.346 </t>
  </si>
  <si>
    <t> 16.03.1985 20:18 </t>
  </si>
  <si>
    <t>2446842.397 </t>
  </si>
  <si>
    <t> 15.02.1987 21:31 </t>
  </si>
  <si>
    <t> -0.030 </t>
  </si>
  <si>
    <t> H.Duncan </t>
  </si>
  <si>
    <t> VSSC 70.21 </t>
  </si>
  <si>
    <t>2446851.346 </t>
  </si>
  <si>
    <t> 24.02.1987 20:18 </t>
  </si>
  <si>
    <t> 0.007 </t>
  </si>
  <si>
    <t>2447546.478 </t>
  </si>
  <si>
    <t> 19.01.1989 23:28 </t>
  </si>
  <si>
    <t> -0.018 </t>
  </si>
  <si>
    <t> VSSC 73 </t>
  </si>
  <si>
    <t>2447558.365 </t>
  </si>
  <si>
    <t> 31.01.1989 20:45 </t>
  </si>
  <si>
    <t> -0.014 </t>
  </si>
  <si>
    <t> H.-J.Blasberg </t>
  </si>
  <si>
    <t> MVS 12.16 </t>
  </si>
  <si>
    <t>2448249.0735 </t>
  </si>
  <si>
    <t> 23.12.1990 13:45 </t>
  </si>
  <si>
    <t> -0.0069 </t>
  </si>
  <si>
    <t> K.Arai </t>
  </si>
  <si>
    <t>IBVS 4085 </t>
  </si>
  <si>
    <t>2448255.0144 </t>
  </si>
  <si>
    <t> 29.12.1990 12:20 </t>
  </si>
  <si>
    <t> -0.0075 </t>
  </si>
  <si>
    <t>2448274.337 </t>
  </si>
  <si>
    <t> 17.01.1991 20:05 </t>
  </si>
  <si>
    <t> J.Zahajsky </t>
  </si>
  <si>
    <t> BRNO 31 </t>
  </si>
  <si>
    <t>2448326.318 </t>
  </si>
  <si>
    <t> 10.03.1991 19:37 </t>
  </si>
  <si>
    <t> -0.002 </t>
  </si>
  <si>
    <t> C.Barani </t>
  </si>
  <si>
    <t> BBS 97 </t>
  </si>
  <si>
    <t>2448636.0120 </t>
  </si>
  <si>
    <t> 14.01.1992 12:17 </t>
  </si>
  <si>
    <t> -0.0095 </t>
  </si>
  <si>
    <t>2448962.0520 </t>
  </si>
  <si>
    <t> 05.12.1992 13:14 </t>
  </si>
  <si>
    <t> -0.0100 </t>
  </si>
  <si>
    <t>2448982.1030 </t>
  </si>
  <si>
    <t> 25.12.1992 14:28 </t>
  </si>
  <si>
    <t> -0.0116 </t>
  </si>
  <si>
    <t>2448988.0447 </t>
  </si>
  <si>
    <t> 31.12.1992 13:04 </t>
  </si>
  <si>
    <t> -0.0114 </t>
  </si>
  <si>
    <t>2449320.0262 </t>
  </si>
  <si>
    <t> 28.11.1993 12:37 </t>
  </si>
  <si>
    <t> -0.0120 </t>
  </si>
  <si>
    <t>2449337.1077 </t>
  </si>
  <si>
    <t> 15.12.1993 14:35 </t>
  </si>
  <si>
    <t> -0.0124 </t>
  </si>
  <si>
    <t>2449340.0805 </t>
  </si>
  <si>
    <t> 18.12.1993 13:55 </t>
  </si>
  <si>
    <t> -0.0103 </t>
  </si>
  <si>
    <t>2449372.0115 </t>
  </si>
  <si>
    <t> 19.01.1994 12:16 </t>
  </si>
  <si>
    <t> -0.0150 </t>
  </si>
  <si>
    <t>2449737.421 </t>
  </si>
  <si>
    <t> 19.01.1995 22:06 </t>
  </si>
  <si>
    <t> E.Blättler </t>
  </si>
  <si>
    <t> BBS 108 </t>
  </si>
  <si>
    <t>2451543.642 </t>
  </si>
  <si>
    <t> 31.12.1999 03:24 </t>
  </si>
  <si>
    <t> -0.008 </t>
  </si>
  <si>
    <t> K.Tikkanen </t>
  </si>
  <si>
    <t> BBS 124 </t>
  </si>
  <si>
    <t>2453422.6298 </t>
  </si>
  <si>
    <t> 21.02.2005 03:06 </t>
  </si>
  <si>
    <t> -0.0236 </t>
  </si>
  <si>
    <t> T. Krajci </t>
  </si>
  <si>
    <t>IBVS 5690 </t>
  </si>
  <si>
    <t>2454379.204 </t>
  </si>
  <si>
    <t> 05.10.2007 16:53 </t>
  </si>
  <si>
    <t> -0.033 </t>
  </si>
  <si>
    <t> K.Kanai </t>
  </si>
  <si>
    <t>VSB 46 </t>
  </si>
  <si>
    <t>2454526.9964 </t>
  </si>
  <si>
    <t> 01.03.2008 11:54 </t>
  </si>
  <si>
    <t> -0.0358 </t>
  </si>
  <si>
    <t>C </t>
  </si>
  <si>
    <t>Ic</t>
  </si>
  <si>
    <t> K.Nakajima </t>
  </si>
  <si>
    <t>VSB 48 </t>
  </si>
  <si>
    <t>2454789.168 </t>
  </si>
  <si>
    <t> 18.11.2008 16:01 </t>
  </si>
  <si>
    <t>2454792.151 </t>
  </si>
  <si>
    <t> 21.11.2008 15:37 </t>
  </si>
  <si>
    <t> -0.021 </t>
  </si>
  <si>
    <t>2454801.055 </t>
  </si>
  <si>
    <t> 30.11.2008 13:19 </t>
  </si>
  <si>
    <t>2454812.172 </t>
  </si>
  <si>
    <t> 11.12.2008 16:07 </t>
  </si>
  <si>
    <t> -0.053 </t>
  </si>
  <si>
    <t>2454815.119 </t>
  </si>
  <si>
    <t> 14.12.2008 14:51 </t>
  </si>
  <si>
    <t> -0.077 </t>
  </si>
  <si>
    <t>2454821.063 </t>
  </si>
  <si>
    <t> 20.12.2008 13:30 </t>
  </si>
  <si>
    <t> -0.074 </t>
  </si>
  <si>
    <t>2454821.1125 </t>
  </si>
  <si>
    <t> 20.12.2008 14:42 </t>
  </si>
  <si>
    <t> -0.0246 </t>
  </si>
  <si>
    <t>Rc</t>
  </si>
  <si>
    <t> K.Nagai </t>
  </si>
  <si>
    <t>2454824.028 </t>
  </si>
  <si>
    <t> 23.12.2008 12:40 </t>
  </si>
  <si>
    <t> -0.080 </t>
  </si>
  <si>
    <t>2454838.113 </t>
  </si>
  <si>
    <t> 06.01.2009 14:42 </t>
  </si>
  <si>
    <t> -0.106 </t>
  </si>
  <si>
    <t>VSB 50 </t>
  </si>
  <si>
    <t>2455141.187 </t>
  </si>
  <si>
    <t> 05.11.2009 16:29 </t>
  </si>
  <si>
    <t> -0.049 </t>
  </si>
  <si>
    <t>2455173.086 </t>
  </si>
  <si>
    <t> 07.12.2009 14:03 </t>
  </si>
  <si>
    <t> -0.086 </t>
  </si>
  <si>
    <t>2455175.3728 </t>
  </si>
  <si>
    <t> 09.12.2009 20:56 </t>
  </si>
  <si>
    <t> -0.0271 </t>
  </si>
  <si>
    <t>-I</t>
  </si>
  <si>
    <t> P.Frank </t>
  </si>
  <si>
    <t>BAVM 212 </t>
  </si>
  <si>
    <t>2455515.52057 </t>
  </si>
  <si>
    <t> 15.11.2010 00:29 </t>
  </si>
  <si>
    <t>9846</t>
  </si>
  <si>
    <t> -0.03096 </t>
  </si>
  <si>
    <t> R.Uhlar </t>
  </si>
  <si>
    <t>IBVS 6007 </t>
  </si>
  <si>
    <t>2455519.196 </t>
  </si>
  <si>
    <t> 18.11.2010 16:42 </t>
  </si>
  <si>
    <t>9848.5</t>
  </si>
  <si>
    <t> -0.069 </t>
  </si>
  <si>
    <t>VSB 51 </t>
  </si>
  <si>
    <t>2455544.48355 </t>
  </si>
  <si>
    <t> 13.12.2010 23:36 </t>
  </si>
  <si>
    <t>9865.5</t>
  </si>
  <si>
    <t> -0.03286 </t>
  </si>
  <si>
    <t>2455553.40262 </t>
  </si>
  <si>
    <t> 22.12.2010 21:39 </t>
  </si>
  <si>
    <t>9871.5</t>
  </si>
  <si>
    <t> -0.02606 </t>
  </si>
  <si>
    <t>2455591.27618 </t>
  </si>
  <si>
    <t> 29.01.2011 18:37 </t>
  </si>
  <si>
    <t>9897</t>
  </si>
  <si>
    <t> -0.02964 </t>
  </si>
  <si>
    <t>2455943.307 </t>
  </si>
  <si>
    <t> 16.01.2012 19:22 </t>
  </si>
  <si>
    <t>10134</t>
  </si>
  <si>
    <t> -0.034 </t>
  </si>
  <si>
    <t>o</t>
  </si>
  <si>
    <t> A.Paschke </t>
  </si>
  <si>
    <t>OEJV 0147 </t>
  </si>
  <si>
    <t>2457009.0655 </t>
  </si>
  <si>
    <t> 17.12.2014 13:34 </t>
  </si>
  <si>
    <t>10851.5</t>
  </si>
  <si>
    <t> -0.0340 </t>
  </si>
  <si>
    <t>VSB 59 </t>
  </si>
  <si>
    <t>2457009.0678 </t>
  </si>
  <si>
    <t> 17.12.2014 13:37 </t>
  </si>
  <si>
    <t> -0.0317 </t>
  </si>
  <si>
    <t>2457009.0681 </t>
  </si>
  <si>
    <t> 17.12.2014 13:38 </t>
  </si>
  <si>
    <t> -0.0314 </t>
  </si>
  <si>
    <t>BAD?</t>
  </si>
  <si>
    <t>JAVSO, 48, 250</t>
  </si>
  <si>
    <t>JBAV, 55</t>
  </si>
  <si>
    <t>TESS/PNC/RAA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</si>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</sst>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9" fillId="0" borderId="0"/>
    <xf numFmtId="0" fontId="9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36" fillId="0" borderId="0" xfId="42" applyFont="1" applyAlignment="1">
      <alignment horizontal="left"/>
    </xf>
    <xf numFmtId="0" fontId="36" fillId="0" borderId="0" xfId="42" applyFont="1" applyAlignment="1">
      <alignment horizont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5" fontId="38" fillId="0" borderId="0" xfId="0" applyNumberFormat="1" applyFont="1" applyAlignment="1">
      <alignment vertical="center" wrapText="1"/>
    </xf>
    <xf numFmtId="0" fontId="39" fillId="0" borderId="0" xfId="0" applyFont="1" applyAlignment="1" applyProtection="1">
      <alignment horizontal="center"/>
      <protection locked="0"/>
    </xf>
    <xf numFmtId="166" fontId="39" fillId="0" borderId="0" xfId="0" applyNumberFormat="1" applyFont="1" applyAlignment="1" applyProtection="1">
      <alignment vertical="center" wrapText="1"/>
      <protection locked="0"/>
    </xf>
    <xf numFmtId="0" fontId="39" fillId="0" borderId="0" xfId="0" applyFont="1" applyAlignment="1" applyProtection="1">
      <protection locked="0"/>
    </xf>
    <xf numFmtId="0" fontId="39" fillId="0" borderId="0" xfId="0" applyFont="1" applyAlignment="1" applyProtection="1">
      <alignment vertical="center" wrapText="1"/>
      <protection locked="0"/>
    </xf>
    <xf numFmtId="165" fontId="39" fillId="0" borderId="0" xfId="0" applyNumberFormat="1" applyFont="1" applyAlignment="1" applyProtection="1">
      <alignment vertical="center" wrapText="1"/>
      <protection locked="0"/>
    </xf>
    <xf numFmtId="0" fontId="39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Ori - O-C Diagr.</a:t>
            </a:r>
          </a:p>
        </c:rich>
      </c:tx>
      <c:layout>
        <c:manualLayout>
          <c:xMode val="edge"/>
          <c:yMode val="edge"/>
          <c:x val="0.40348525469168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2439678284182"/>
          <c:y val="0.14723926380368099"/>
          <c:w val="0.8324396782841823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-14174.5</c:v>
                </c:pt>
                <c:pt idx="1">
                  <c:v>-14000</c:v>
                </c:pt>
                <c:pt idx="2">
                  <c:v>-14000</c:v>
                </c:pt>
                <c:pt idx="3">
                  <c:v>-11774</c:v>
                </c:pt>
                <c:pt idx="4">
                  <c:v>-10001</c:v>
                </c:pt>
                <c:pt idx="5">
                  <c:v>-9764</c:v>
                </c:pt>
                <c:pt idx="6">
                  <c:v>-9253</c:v>
                </c:pt>
                <c:pt idx="7">
                  <c:v>-9053</c:v>
                </c:pt>
                <c:pt idx="8">
                  <c:v>-9053</c:v>
                </c:pt>
                <c:pt idx="9">
                  <c:v>-9039</c:v>
                </c:pt>
                <c:pt idx="10">
                  <c:v>-7853</c:v>
                </c:pt>
                <c:pt idx="11">
                  <c:v>-7847</c:v>
                </c:pt>
                <c:pt idx="12">
                  <c:v>-7798</c:v>
                </c:pt>
                <c:pt idx="13">
                  <c:v>-7779</c:v>
                </c:pt>
                <c:pt idx="14">
                  <c:v>-232</c:v>
                </c:pt>
                <c:pt idx="15">
                  <c:v>0</c:v>
                </c:pt>
                <c:pt idx="16">
                  <c:v>319</c:v>
                </c:pt>
                <c:pt idx="17">
                  <c:v>352</c:v>
                </c:pt>
                <c:pt idx="18">
                  <c:v>775</c:v>
                </c:pt>
                <c:pt idx="19">
                  <c:v>1056</c:v>
                </c:pt>
                <c:pt idx="20">
                  <c:v>1278</c:v>
                </c:pt>
                <c:pt idx="21">
                  <c:v>1280</c:v>
                </c:pt>
                <c:pt idx="22">
                  <c:v>1282</c:v>
                </c:pt>
                <c:pt idx="23">
                  <c:v>1288</c:v>
                </c:pt>
                <c:pt idx="24">
                  <c:v>1310</c:v>
                </c:pt>
                <c:pt idx="25">
                  <c:v>1504</c:v>
                </c:pt>
                <c:pt idx="26">
                  <c:v>1512</c:v>
                </c:pt>
                <c:pt idx="27">
                  <c:v>1514</c:v>
                </c:pt>
                <c:pt idx="28">
                  <c:v>1516</c:v>
                </c:pt>
                <c:pt idx="29">
                  <c:v>1516</c:v>
                </c:pt>
                <c:pt idx="30">
                  <c:v>1753</c:v>
                </c:pt>
                <c:pt idx="31">
                  <c:v>1755</c:v>
                </c:pt>
                <c:pt idx="32">
                  <c:v>1764</c:v>
                </c:pt>
                <c:pt idx="33">
                  <c:v>2785</c:v>
                </c:pt>
                <c:pt idx="34">
                  <c:v>3022</c:v>
                </c:pt>
                <c:pt idx="35">
                  <c:v>3224</c:v>
                </c:pt>
                <c:pt idx="36">
                  <c:v>3237.5</c:v>
                </c:pt>
                <c:pt idx="37">
                  <c:v>3249.5</c:v>
                </c:pt>
                <c:pt idx="38">
                  <c:v>3263</c:v>
                </c:pt>
                <c:pt idx="39">
                  <c:v>3265</c:v>
                </c:pt>
                <c:pt idx="40">
                  <c:v>3475</c:v>
                </c:pt>
                <c:pt idx="41">
                  <c:v>3504</c:v>
                </c:pt>
                <c:pt idx="42">
                  <c:v>3535</c:v>
                </c:pt>
                <c:pt idx="43">
                  <c:v>4007</c:v>
                </c:pt>
                <c:pt idx="44">
                  <c:v>4013</c:v>
                </c:pt>
                <c:pt idx="45">
                  <c:v>4481</c:v>
                </c:pt>
                <c:pt idx="46">
                  <c:v>4489</c:v>
                </c:pt>
                <c:pt idx="47">
                  <c:v>4954</c:v>
                </c:pt>
                <c:pt idx="48">
                  <c:v>4958</c:v>
                </c:pt>
                <c:pt idx="49">
                  <c:v>4971</c:v>
                </c:pt>
                <c:pt idx="50">
                  <c:v>5006</c:v>
                </c:pt>
                <c:pt idx="51">
                  <c:v>5214.5</c:v>
                </c:pt>
                <c:pt idx="52">
                  <c:v>5434</c:v>
                </c:pt>
                <c:pt idx="53">
                  <c:v>5434</c:v>
                </c:pt>
                <c:pt idx="54">
                  <c:v>5447.5</c:v>
                </c:pt>
                <c:pt idx="55">
                  <c:v>5451.5</c:v>
                </c:pt>
                <c:pt idx="56">
                  <c:v>5675</c:v>
                </c:pt>
                <c:pt idx="57">
                  <c:v>5686.5</c:v>
                </c:pt>
                <c:pt idx="58">
                  <c:v>5688.5</c:v>
                </c:pt>
                <c:pt idx="59">
                  <c:v>5710</c:v>
                </c:pt>
                <c:pt idx="60">
                  <c:v>5723</c:v>
                </c:pt>
                <c:pt idx="61">
                  <c:v>5956</c:v>
                </c:pt>
                <c:pt idx="62">
                  <c:v>7172</c:v>
                </c:pt>
                <c:pt idx="63">
                  <c:v>8437</c:v>
                </c:pt>
                <c:pt idx="64">
                  <c:v>8437</c:v>
                </c:pt>
                <c:pt idx="65">
                  <c:v>9081</c:v>
                </c:pt>
                <c:pt idx="66">
                  <c:v>9180.5</c:v>
                </c:pt>
                <c:pt idx="67">
                  <c:v>9357</c:v>
                </c:pt>
                <c:pt idx="68">
                  <c:v>9359</c:v>
                </c:pt>
                <c:pt idx="69">
                  <c:v>9365</c:v>
                </c:pt>
                <c:pt idx="70">
                  <c:v>9372.5</c:v>
                </c:pt>
                <c:pt idx="71">
                  <c:v>9374.5</c:v>
                </c:pt>
                <c:pt idx="72">
                  <c:v>9378.5</c:v>
                </c:pt>
                <c:pt idx="73">
                  <c:v>9378.5</c:v>
                </c:pt>
                <c:pt idx="74">
                  <c:v>9380.5</c:v>
                </c:pt>
                <c:pt idx="75">
                  <c:v>9390</c:v>
                </c:pt>
                <c:pt idx="76">
                  <c:v>9594</c:v>
                </c:pt>
                <c:pt idx="77">
                  <c:v>9615.5</c:v>
                </c:pt>
                <c:pt idx="78">
                  <c:v>9617</c:v>
                </c:pt>
                <c:pt idx="79">
                  <c:v>9846</c:v>
                </c:pt>
                <c:pt idx="80">
                  <c:v>9848.5</c:v>
                </c:pt>
                <c:pt idx="81">
                  <c:v>9865.5</c:v>
                </c:pt>
                <c:pt idx="82">
                  <c:v>9871.5</c:v>
                </c:pt>
                <c:pt idx="83">
                  <c:v>9897</c:v>
                </c:pt>
                <c:pt idx="84">
                  <c:v>10134</c:v>
                </c:pt>
                <c:pt idx="85">
                  <c:v>10634</c:v>
                </c:pt>
                <c:pt idx="86">
                  <c:v>10851.5</c:v>
                </c:pt>
                <c:pt idx="87">
                  <c:v>10851.5</c:v>
                </c:pt>
                <c:pt idx="88">
                  <c:v>10851.5</c:v>
                </c:pt>
                <c:pt idx="89">
                  <c:v>11605.5</c:v>
                </c:pt>
                <c:pt idx="90">
                  <c:v>11607.5</c:v>
                </c:pt>
                <c:pt idx="91">
                  <c:v>11840.5</c:v>
                </c:pt>
                <c:pt idx="92">
                  <c:v>11842.5</c:v>
                </c:pt>
                <c:pt idx="93">
                  <c:v>11862</c:v>
                </c:pt>
                <c:pt idx="94">
                  <c:v>12308</c:v>
                </c:pt>
                <c:pt idx="95">
                  <c:v>11835</c:v>
                </c:pt>
                <c:pt idx="96">
                  <c:v>11835.5</c:v>
                </c:pt>
                <c:pt idx="97">
                  <c:v>11841</c:v>
                </c:pt>
                <c:pt idx="98">
                  <c:v>11841.5</c:v>
                </c:pt>
                <c:pt idx="99">
                  <c:v>11847</c:v>
                </c:pt>
                <c:pt idx="100">
                  <c:v>11847.5</c:v>
                </c:pt>
                <c:pt idx="101">
                  <c:v>12310</c:v>
                </c:pt>
                <c:pt idx="102">
                  <c:v>12310.5</c:v>
                </c:pt>
                <c:pt idx="103">
                  <c:v>12316</c:v>
                </c:pt>
                <c:pt idx="104">
                  <c:v>12316.5</c:v>
                </c:pt>
                <c:pt idx="105">
                  <c:v>12326</c:v>
                </c:pt>
                <c:pt idx="106">
                  <c:v>12326.5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1.3308000015967991E-3</c:v>
                </c:pt>
                <c:pt idx="1">
                  <c:v>1.8000000018218998E-3</c:v>
                </c:pt>
                <c:pt idx="2">
                  <c:v>3.6000000000058208E-3</c:v>
                </c:pt>
                <c:pt idx="3">
                  <c:v>9.4816000018909108E-3</c:v>
                </c:pt>
                <c:pt idx="4">
                  <c:v>4.5783999994455371E-3</c:v>
                </c:pt>
                <c:pt idx="5">
                  <c:v>8.9759999900707044E-4</c:v>
                </c:pt>
                <c:pt idx="6">
                  <c:v>1.8535200000769692E-2</c:v>
                </c:pt>
                <c:pt idx="7">
                  <c:v>2.6552000017545652E-3</c:v>
                </c:pt>
                <c:pt idx="8">
                  <c:v>3.8552000005438458E-3</c:v>
                </c:pt>
                <c:pt idx="9">
                  <c:v>3.5576000009314157E-3</c:v>
                </c:pt>
                <c:pt idx="10">
                  <c:v>9.7751999965112191E-3</c:v>
                </c:pt>
                <c:pt idx="11">
                  <c:v>4.5048000029055402E-3</c:v>
                </c:pt>
                <c:pt idx="12">
                  <c:v>3.9632000007259194E-3</c:v>
                </c:pt>
                <c:pt idx="13">
                  <c:v>7.7360000068438239E-4</c:v>
                </c:pt>
                <c:pt idx="14">
                  <c:v>-9.0112000034423545E-3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A4-4C72-8256-B560591A15B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2">
                    <c:v>0</c:v>
                  </c:pt>
                  <c:pt idx="47">
                    <c:v>0</c:v>
                  </c:pt>
                  <c:pt idx="48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2E-3</c:v>
                  </c:pt>
                  <c:pt idx="63">
                    <c:v>1E-3</c:v>
                  </c:pt>
                  <c:pt idx="64">
                    <c:v>1E-3</c:v>
                  </c:pt>
                  <c:pt idx="79">
                    <c:v>1.3799999999999999E-3</c:v>
                  </c:pt>
                  <c:pt idx="81">
                    <c:v>1.58E-3</c:v>
                  </c:pt>
                  <c:pt idx="82">
                    <c:v>1.0200000000000001E-2</c:v>
                  </c:pt>
                  <c:pt idx="83">
                    <c:v>4.2500000000000003E-3</c:v>
                  </c:pt>
                  <c:pt idx="84">
                    <c:v>0.01</c:v>
                  </c:pt>
                  <c:pt idx="85">
                    <c:v>2E-3</c:v>
                  </c:pt>
                  <c:pt idx="89">
                    <c:v>0</c:v>
                  </c:pt>
                  <c:pt idx="90">
                    <c:v>0</c:v>
                  </c:pt>
                  <c:pt idx="91">
                    <c:v>6.0000000000000001E-3</c:v>
                  </c:pt>
                  <c:pt idx="92">
                    <c:v>5.4000000000000003E-3</c:v>
                  </c:pt>
                  <c:pt idx="93">
                    <c:v>5.3200000000000001E-3</c:v>
                  </c:pt>
                  <c:pt idx="94">
                    <c:v>0.01</c:v>
                  </c:pt>
                  <c:pt idx="95">
                    <c:v>1.145E-3</c:v>
                  </c:pt>
                  <c:pt idx="96">
                    <c:v>1.701E-3</c:v>
                  </c:pt>
                  <c:pt idx="97">
                    <c:v>1.121E-3</c:v>
                  </c:pt>
                  <c:pt idx="98">
                    <c:v>1.3569999999999999E-3</c:v>
                  </c:pt>
                  <c:pt idx="99">
                    <c:v>9.9299999999999996E-4</c:v>
                  </c:pt>
                  <c:pt idx="100">
                    <c:v>1.323E-3</c:v>
                  </c:pt>
                  <c:pt idx="101">
                    <c:v>8.7399999999999999E-4</c:v>
                  </c:pt>
                  <c:pt idx="102">
                    <c:v>1.3320000000000001E-3</c:v>
                  </c:pt>
                  <c:pt idx="103">
                    <c:v>9.8200000000000002E-4</c:v>
                  </c:pt>
                  <c:pt idx="104">
                    <c:v>1.4790000000000001E-3</c:v>
                  </c:pt>
                  <c:pt idx="105">
                    <c:v>9.6500000000000004E-4</c:v>
                  </c:pt>
                  <c:pt idx="106">
                    <c:v>1.7949999999999999E-3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2">
                    <c:v>0</c:v>
                  </c:pt>
                  <c:pt idx="47">
                    <c:v>0</c:v>
                  </c:pt>
                  <c:pt idx="48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2E-3</c:v>
                  </c:pt>
                  <c:pt idx="63">
                    <c:v>1E-3</c:v>
                  </c:pt>
                  <c:pt idx="64">
                    <c:v>1E-3</c:v>
                  </c:pt>
                  <c:pt idx="79">
                    <c:v>1.3799999999999999E-3</c:v>
                  </c:pt>
                  <c:pt idx="81">
                    <c:v>1.58E-3</c:v>
                  </c:pt>
                  <c:pt idx="82">
                    <c:v>1.0200000000000001E-2</c:v>
                  </c:pt>
                  <c:pt idx="83">
                    <c:v>4.2500000000000003E-3</c:v>
                  </c:pt>
                  <c:pt idx="84">
                    <c:v>0.01</c:v>
                  </c:pt>
                  <c:pt idx="85">
                    <c:v>2E-3</c:v>
                  </c:pt>
                  <c:pt idx="89">
                    <c:v>0</c:v>
                  </c:pt>
                  <c:pt idx="90">
                    <c:v>0</c:v>
                  </c:pt>
                  <c:pt idx="91">
                    <c:v>6.0000000000000001E-3</c:v>
                  </c:pt>
                  <c:pt idx="92">
                    <c:v>5.4000000000000003E-3</c:v>
                  </c:pt>
                  <c:pt idx="93">
                    <c:v>5.3200000000000001E-3</c:v>
                  </c:pt>
                  <c:pt idx="94">
                    <c:v>0.01</c:v>
                  </c:pt>
                  <c:pt idx="95">
                    <c:v>1.145E-3</c:v>
                  </c:pt>
                  <c:pt idx="96">
                    <c:v>1.701E-3</c:v>
                  </c:pt>
                  <c:pt idx="97">
                    <c:v>1.121E-3</c:v>
                  </c:pt>
                  <c:pt idx="98">
                    <c:v>1.3569999999999999E-3</c:v>
                  </c:pt>
                  <c:pt idx="99">
                    <c:v>9.9299999999999996E-4</c:v>
                  </c:pt>
                  <c:pt idx="100">
                    <c:v>1.323E-3</c:v>
                  </c:pt>
                  <c:pt idx="101">
                    <c:v>8.7399999999999999E-4</c:v>
                  </c:pt>
                  <c:pt idx="102">
                    <c:v>1.3320000000000001E-3</c:v>
                  </c:pt>
                  <c:pt idx="103">
                    <c:v>9.8200000000000002E-4</c:v>
                  </c:pt>
                  <c:pt idx="104">
                    <c:v>1.4790000000000001E-3</c:v>
                  </c:pt>
                  <c:pt idx="105">
                    <c:v>9.6500000000000004E-4</c:v>
                  </c:pt>
                  <c:pt idx="106">
                    <c:v>1.7949999999999999E-3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-14174.5</c:v>
                </c:pt>
                <c:pt idx="1">
                  <c:v>-14000</c:v>
                </c:pt>
                <c:pt idx="2">
                  <c:v>-14000</c:v>
                </c:pt>
                <c:pt idx="3">
                  <c:v>-11774</c:v>
                </c:pt>
                <c:pt idx="4">
                  <c:v>-10001</c:v>
                </c:pt>
                <c:pt idx="5">
                  <c:v>-9764</c:v>
                </c:pt>
                <c:pt idx="6">
                  <c:v>-9253</c:v>
                </c:pt>
                <c:pt idx="7">
                  <c:v>-9053</c:v>
                </c:pt>
                <c:pt idx="8">
                  <c:v>-9053</c:v>
                </c:pt>
                <c:pt idx="9">
                  <c:v>-9039</c:v>
                </c:pt>
                <c:pt idx="10">
                  <c:v>-7853</c:v>
                </c:pt>
                <c:pt idx="11">
                  <c:v>-7847</c:v>
                </c:pt>
                <c:pt idx="12">
                  <c:v>-7798</c:v>
                </c:pt>
                <c:pt idx="13">
                  <c:v>-7779</c:v>
                </c:pt>
                <c:pt idx="14">
                  <c:v>-232</c:v>
                </c:pt>
                <c:pt idx="15">
                  <c:v>0</c:v>
                </c:pt>
                <c:pt idx="16">
                  <c:v>319</c:v>
                </c:pt>
                <c:pt idx="17">
                  <c:v>352</c:v>
                </c:pt>
                <c:pt idx="18">
                  <c:v>775</c:v>
                </c:pt>
                <c:pt idx="19">
                  <c:v>1056</c:v>
                </c:pt>
                <c:pt idx="20">
                  <c:v>1278</c:v>
                </c:pt>
                <c:pt idx="21">
                  <c:v>1280</c:v>
                </c:pt>
                <c:pt idx="22">
                  <c:v>1282</c:v>
                </c:pt>
                <c:pt idx="23">
                  <c:v>1288</c:v>
                </c:pt>
                <c:pt idx="24">
                  <c:v>1310</c:v>
                </c:pt>
                <c:pt idx="25">
                  <c:v>1504</c:v>
                </c:pt>
                <c:pt idx="26">
                  <c:v>1512</c:v>
                </c:pt>
                <c:pt idx="27">
                  <c:v>1514</c:v>
                </c:pt>
                <c:pt idx="28">
                  <c:v>1516</c:v>
                </c:pt>
                <c:pt idx="29">
                  <c:v>1516</c:v>
                </c:pt>
                <c:pt idx="30">
                  <c:v>1753</c:v>
                </c:pt>
                <c:pt idx="31">
                  <c:v>1755</c:v>
                </c:pt>
                <c:pt idx="32">
                  <c:v>1764</c:v>
                </c:pt>
                <c:pt idx="33">
                  <c:v>2785</c:v>
                </c:pt>
                <c:pt idx="34">
                  <c:v>3022</c:v>
                </c:pt>
                <c:pt idx="35">
                  <c:v>3224</c:v>
                </c:pt>
                <c:pt idx="36">
                  <c:v>3237.5</c:v>
                </c:pt>
                <c:pt idx="37">
                  <c:v>3249.5</c:v>
                </c:pt>
                <c:pt idx="38">
                  <c:v>3263</c:v>
                </c:pt>
                <c:pt idx="39">
                  <c:v>3265</c:v>
                </c:pt>
                <c:pt idx="40">
                  <c:v>3475</c:v>
                </c:pt>
                <c:pt idx="41">
                  <c:v>3504</c:v>
                </c:pt>
                <c:pt idx="42">
                  <c:v>3535</c:v>
                </c:pt>
                <c:pt idx="43">
                  <c:v>4007</c:v>
                </c:pt>
                <c:pt idx="44">
                  <c:v>4013</c:v>
                </c:pt>
                <c:pt idx="45">
                  <c:v>4481</c:v>
                </c:pt>
                <c:pt idx="46">
                  <c:v>4489</c:v>
                </c:pt>
                <c:pt idx="47">
                  <c:v>4954</c:v>
                </c:pt>
                <c:pt idx="48">
                  <c:v>4958</c:v>
                </c:pt>
                <c:pt idx="49">
                  <c:v>4971</c:v>
                </c:pt>
                <c:pt idx="50">
                  <c:v>5006</c:v>
                </c:pt>
                <c:pt idx="51">
                  <c:v>5214.5</c:v>
                </c:pt>
                <c:pt idx="52">
                  <c:v>5434</c:v>
                </c:pt>
                <c:pt idx="53">
                  <c:v>5434</c:v>
                </c:pt>
                <c:pt idx="54">
                  <c:v>5447.5</c:v>
                </c:pt>
                <c:pt idx="55">
                  <c:v>5451.5</c:v>
                </c:pt>
                <c:pt idx="56">
                  <c:v>5675</c:v>
                </c:pt>
                <c:pt idx="57">
                  <c:v>5686.5</c:v>
                </c:pt>
                <c:pt idx="58">
                  <c:v>5688.5</c:v>
                </c:pt>
                <c:pt idx="59">
                  <c:v>5710</c:v>
                </c:pt>
                <c:pt idx="60">
                  <c:v>5723</c:v>
                </c:pt>
                <c:pt idx="61">
                  <c:v>5956</c:v>
                </c:pt>
                <c:pt idx="62">
                  <c:v>7172</c:v>
                </c:pt>
                <c:pt idx="63">
                  <c:v>8437</c:v>
                </c:pt>
                <c:pt idx="64">
                  <c:v>8437</c:v>
                </c:pt>
                <c:pt idx="65">
                  <c:v>9081</c:v>
                </c:pt>
                <c:pt idx="66">
                  <c:v>9180.5</c:v>
                </c:pt>
                <c:pt idx="67">
                  <c:v>9357</c:v>
                </c:pt>
                <c:pt idx="68">
                  <c:v>9359</c:v>
                </c:pt>
                <c:pt idx="69">
                  <c:v>9365</c:v>
                </c:pt>
                <c:pt idx="70">
                  <c:v>9372.5</c:v>
                </c:pt>
                <c:pt idx="71">
                  <c:v>9374.5</c:v>
                </c:pt>
                <c:pt idx="72">
                  <c:v>9378.5</c:v>
                </c:pt>
                <c:pt idx="73">
                  <c:v>9378.5</c:v>
                </c:pt>
                <c:pt idx="74">
                  <c:v>9380.5</c:v>
                </c:pt>
                <c:pt idx="75">
                  <c:v>9390</c:v>
                </c:pt>
                <c:pt idx="76">
                  <c:v>9594</c:v>
                </c:pt>
                <c:pt idx="77">
                  <c:v>9615.5</c:v>
                </c:pt>
                <c:pt idx="78">
                  <c:v>9617</c:v>
                </c:pt>
                <c:pt idx="79">
                  <c:v>9846</c:v>
                </c:pt>
                <c:pt idx="80">
                  <c:v>9848.5</c:v>
                </c:pt>
                <c:pt idx="81">
                  <c:v>9865.5</c:v>
                </c:pt>
                <c:pt idx="82">
                  <c:v>9871.5</c:v>
                </c:pt>
                <c:pt idx="83">
                  <c:v>9897</c:v>
                </c:pt>
                <c:pt idx="84">
                  <c:v>10134</c:v>
                </c:pt>
                <c:pt idx="85">
                  <c:v>10634</c:v>
                </c:pt>
                <c:pt idx="86">
                  <c:v>10851.5</c:v>
                </c:pt>
                <c:pt idx="87">
                  <c:v>10851.5</c:v>
                </c:pt>
                <c:pt idx="88">
                  <c:v>10851.5</c:v>
                </c:pt>
                <c:pt idx="89">
                  <c:v>11605.5</c:v>
                </c:pt>
                <c:pt idx="90">
                  <c:v>11607.5</c:v>
                </c:pt>
                <c:pt idx="91">
                  <c:v>11840.5</c:v>
                </c:pt>
                <c:pt idx="92">
                  <c:v>11842.5</c:v>
                </c:pt>
                <c:pt idx="93">
                  <c:v>11862</c:v>
                </c:pt>
                <c:pt idx="94">
                  <c:v>12308</c:v>
                </c:pt>
                <c:pt idx="95">
                  <c:v>11835</c:v>
                </c:pt>
                <c:pt idx="96">
                  <c:v>11835.5</c:v>
                </c:pt>
                <c:pt idx="97">
                  <c:v>11841</c:v>
                </c:pt>
                <c:pt idx="98">
                  <c:v>11841.5</c:v>
                </c:pt>
                <c:pt idx="99">
                  <c:v>11847</c:v>
                </c:pt>
                <c:pt idx="100">
                  <c:v>11847.5</c:v>
                </c:pt>
                <c:pt idx="101">
                  <c:v>12310</c:v>
                </c:pt>
                <c:pt idx="102">
                  <c:v>12310.5</c:v>
                </c:pt>
                <c:pt idx="103">
                  <c:v>12316</c:v>
                </c:pt>
                <c:pt idx="104">
                  <c:v>12316.5</c:v>
                </c:pt>
                <c:pt idx="105">
                  <c:v>12326</c:v>
                </c:pt>
                <c:pt idx="106">
                  <c:v>12326.5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6">
                  <c:v>1.8490399997972418E-2</c:v>
                </c:pt>
                <c:pt idx="17">
                  <c:v>0</c:v>
                </c:pt>
                <c:pt idx="24">
                  <c:v>-1.250399999844376E-2</c:v>
                </c:pt>
                <c:pt idx="25">
                  <c:v>-2.9136000011931174E-3</c:v>
                </c:pt>
                <c:pt idx="26">
                  <c:v>2.0592000000760891E-3</c:v>
                </c:pt>
                <c:pt idx="27">
                  <c:v>-2.2697599997627549E-2</c:v>
                </c:pt>
                <c:pt idx="28">
                  <c:v>-1.3454399995680433E-2</c:v>
                </c:pt>
                <c:pt idx="29">
                  <c:v>-5.4544000013265759E-3</c:v>
                </c:pt>
                <c:pt idx="30">
                  <c:v>9.8647999984677881E-3</c:v>
                </c:pt>
                <c:pt idx="31">
                  <c:v>-2.2892000000865664E-2</c:v>
                </c:pt>
                <c:pt idx="33">
                  <c:v>-6.6440000009606592E-3</c:v>
                </c:pt>
                <c:pt idx="34">
                  <c:v>-1.6324799995345529E-2</c:v>
                </c:pt>
                <c:pt idx="41">
                  <c:v>1.82864000016707E-2</c:v>
                </c:pt>
                <c:pt idx="42">
                  <c:v>1.7555999998876359E-2</c:v>
                </c:pt>
                <c:pt idx="43">
                  <c:v>-3.0048800006625243E-2</c:v>
                </c:pt>
                <c:pt idx="44">
                  <c:v>6.6807999974116683E-3</c:v>
                </c:pt>
                <c:pt idx="45">
                  <c:v>-1.8410399999993388E-2</c:v>
                </c:pt>
                <c:pt idx="46">
                  <c:v>-1.4437600002565887E-2</c:v>
                </c:pt>
                <c:pt idx="49">
                  <c:v>5.1735999950324185E-3</c:v>
                </c:pt>
                <c:pt idx="50">
                  <c:v>-2.070400005322881E-3</c:v>
                </c:pt>
                <c:pt idx="60">
                  <c:v>-1.3383200006501283E-2</c:v>
                </c:pt>
                <c:pt idx="61">
                  <c:v>-8.5504000016953796E-3</c:v>
                </c:pt>
                <c:pt idx="62">
                  <c:v>-7.6848000026075169E-3</c:v>
                </c:pt>
                <c:pt idx="65">
                  <c:v>-3.3050400001229718E-2</c:v>
                </c:pt>
                <c:pt idx="67">
                  <c:v>-3.3488799999759067E-2</c:v>
                </c:pt>
                <c:pt idx="68">
                  <c:v>-2.1245600000838749E-2</c:v>
                </c:pt>
                <c:pt idx="69">
                  <c:v>-2.9516000002331566E-2</c:v>
                </c:pt>
                <c:pt idx="70">
                  <c:v>-5.2854000001389068E-2</c:v>
                </c:pt>
                <c:pt idx="71">
                  <c:v>-7.6610800002526958E-2</c:v>
                </c:pt>
                <c:pt idx="72">
                  <c:v>-7.4124400001892354E-2</c:v>
                </c:pt>
                <c:pt idx="76">
                  <c:v>-4.9169600002642255E-2</c:v>
                </c:pt>
                <c:pt idx="84">
                  <c:v>-3.3505600003991276E-2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A4-4C72-8256-B560591A15B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-14174.5</c:v>
                </c:pt>
                <c:pt idx="1">
                  <c:v>-14000</c:v>
                </c:pt>
                <c:pt idx="2">
                  <c:v>-14000</c:v>
                </c:pt>
                <c:pt idx="3">
                  <c:v>-11774</c:v>
                </c:pt>
                <c:pt idx="4">
                  <c:v>-10001</c:v>
                </c:pt>
                <c:pt idx="5">
                  <c:v>-9764</c:v>
                </c:pt>
                <c:pt idx="6">
                  <c:v>-9253</c:v>
                </c:pt>
                <c:pt idx="7">
                  <c:v>-9053</c:v>
                </c:pt>
                <c:pt idx="8">
                  <c:v>-9053</c:v>
                </c:pt>
                <c:pt idx="9">
                  <c:v>-9039</c:v>
                </c:pt>
                <c:pt idx="10">
                  <c:v>-7853</c:v>
                </c:pt>
                <c:pt idx="11">
                  <c:v>-7847</c:v>
                </c:pt>
                <c:pt idx="12">
                  <c:v>-7798</c:v>
                </c:pt>
                <c:pt idx="13">
                  <c:v>-7779</c:v>
                </c:pt>
                <c:pt idx="14">
                  <c:v>-232</c:v>
                </c:pt>
                <c:pt idx="15">
                  <c:v>0</c:v>
                </c:pt>
                <c:pt idx="16">
                  <c:v>319</c:v>
                </c:pt>
                <c:pt idx="17">
                  <c:v>352</c:v>
                </c:pt>
                <c:pt idx="18">
                  <c:v>775</c:v>
                </c:pt>
                <c:pt idx="19">
                  <c:v>1056</c:v>
                </c:pt>
                <c:pt idx="20">
                  <c:v>1278</c:v>
                </c:pt>
                <c:pt idx="21">
                  <c:v>1280</c:v>
                </c:pt>
                <c:pt idx="22">
                  <c:v>1282</c:v>
                </c:pt>
                <c:pt idx="23">
                  <c:v>1288</c:v>
                </c:pt>
                <c:pt idx="24">
                  <c:v>1310</c:v>
                </c:pt>
                <c:pt idx="25">
                  <c:v>1504</c:v>
                </c:pt>
                <c:pt idx="26">
                  <c:v>1512</c:v>
                </c:pt>
                <c:pt idx="27">
                  <c:v>1514</c:v>
                </c:pt>
                <c:pt idx="28">
                  <c:v>1516</c:v>
                </c:pt>
                <c:pt idx="29">
                  <c:v>1516</c:v>
                </c:pt>
                <c:pt idx="30">
                  <c:v>1753</c:v>
                </c:pt>
                <c:pt idx="31">
                  <c:v>1755</c:v>
                </c:pt>
                <c:pt idx="32">
                  <c:v>1764</c:v>
                </c:pt>
                <c:pt idx="33">
                  <c:v>2785</c:v>
                </c:pt>
                <c:pt idx="34">
                  <c:v>3022</c:v>
                </c:pt>
                <c:pt idx="35">
                  <c:v>3224</c:v>
                </c:pt>
                <c:pt idx="36">
                  <c:v>3237.5</c:v>
                </c:pt>
                <c:pt idx="37">
                  <c:v>3249.5</c:v>
                </c:pt>
                <c:pt idx="38">
                  <c:v>3263</c:v>
                </c:pt>
                <c:pt idx="39">
                  <c:v>3265</c:v>
                </c:pt>
                <c:pt idx="40">
                  <c:v>3475</c:v>
                </c:pt>
                <c:pt idx="41">
                  <c:v>3504</c:v>
                </c:pt>
                <c:pt idx="42">
                  <c:v>3535</c:v>
                </c:pt>
                <c:pt idx="43">
                  <c:v>4007</c:v>
                </c:pt>
                <c:pt idx="44">
                  <c:v>4013</c:v>
                </c:pt>
                <c:pt idx="45">
                  <c:v>4481</c:v>
                </c:pt>
                <c:pt idx="46">
                  <c:v>4489</c:v>
                </c:pt>
                <c:pt idx="47">
                  <c:v>4954</c:v>
                </c:pt>
                <c:pt idx="48">
                  <c:v>4958</c:v>
                </c:pt>
                <c:pt idx="49">
                  <c:v>4971</c:v>
                </c:pt>
                <c:pt idx="50">
                  <c:v>5006</c:v>
                </c:pt>
                <c:pt idx="51">
                  <c:v>5214.5</c:v>
                </c:pt>
                <c:pt idx="52">
                  <c:v>5434</c:v>
                </c:pt>
                <c:pt idx="53">
                  <c:v>5434</c:v>
                </c:pt>
                <c:pt idx="54">
                  <c:v>5447.5</c:v>
                </c:pt>
                <c:pt idx="55">
                  <c:v>5451.5</c:v>
                </c:pt>
                <c:pt idx="56">
                  <c:v>5675</c:v>
                </c:pt>
                <c:pt idx="57">
                  <c:v>5686.5</c:v>
                </c:pt>
                <c:pt idx="58">
                  <c:v>5688.5</c:v>
                </c:pt>
                <c:pt idx="59">
                  <c:v>5710</c:v>
                </c:pt>
                <c:pt idx="60">
                  <c:v>5723</c:v>
                </c:pt>
                <c:pt idx="61">
                  <c:v>5956</c:v>
                </c:pt>
                <c:pt idx="62">
                  <c:v>7172</c:v>
                </c:pt>
                <c:pt idx="63">
                  <c:v>8437</c:v>
                </c:pt>
                <c:pt idx="64">
                  <c:v>8437</c:v>
                </c:pt>
                <c:pt idx="65">
                  <c:v>9081</c:v>
                </c:pt>
                <c:pt idx="66">
                  <c:v>9180.5</c:v>
                </c:pt>
                <c:pt idx="67">
                  <c:v>9357</c:v>
                </c:pt>
                <c:pt idx="68">
                  <c:v>9359</c:v>
                </c:pt>
                <c:pt idx="69">
                  <c:v>9365</c:v>
                </c:pt>
                <c:pt idx="70">
                  <c:v>9372.5</c:v>
                </c:pt>
                <c:pt idx="71">
                  <c:v>9374.5</c:v>
                </c:pt>
                <c:pt idx="72">
                  <c:v>9378.5</c:v>
                </c:pt>
                <c:pt idx="73">
                  <c:v>9378.5</c:v>
                </c:pt>
                <c:pt idx="74">
                  <c:v>9380.5</c:v>
                </c:pt>
                <c:pt idx="75">
                  <c:v>9390</c:v>
                </c:pt>
                <c:pt idx="76">
                  <c:v>9594</c:v>
                </c:pt>
                <c:pt idx="77">
                  <c:v>9615.5</c:v>
                </c:pt>
                <c:pt idx="78">
                  <c:v>9617</c:v>
                </c:pt>
                <c:pt idx="79">
                  <c:v>9846</c:v>
                </c:pt>
                <c:pt idx="80">
                  <c:v>9848.5</c:v>
                </c:pt>
                <c:pt idx="81">
                  <c:v>9865.5</c:v>
                </c:pt>
                <c:pt idx="82">
                  <c:v>9871.5</c:v>
                </c:pt>
                <c:pt idx="83">
                  <c:v>9897</c:v>
                </c:pt>
                <c:pt idx="84">
                  <c:v>10134</c:v>
                </c:pt>
                <c:pt idx="85">
                  <c:v>10634</c:v>
                </c:pt>
                <c:pt idx="86">
                  <c:v>10851.5</c:v>
                </c:pt>
                <c:pt idx="87">
                  <c:v>10851.5</c:v>
                </c:pt>
                <c:pt idx="88">
                  <c:v>10851.5</c:v>
                </c:pt>
                <c:pt idx="89">
                  <c:v>11605.5</c:v>
                </c:pt>
                <c:pt idx="90">
                  <c:v>11607.5</c:v>
                </c:pt>
                <c:pt idx="91">
                  <c:v>11840.5</c:v>
                </c:pt>
                <c:pt idx="92">
                  <c:v>11842.5</c:v>
                </c:pt>
                <c:pt idx="93">
                  <c:v>11862</c:v>
                </c:pt>
                <c:pt idx="94">
                  <c:v>12308</c:v>
                </c:pt>
                <c:pt idx="95">
                  <c:v>11835</c:v>
                </c:pt>
                <c:pt idx="96">
                  <c:v>11835.5</c:v>
                </c:pt>
                <c:pt idx="97">
                  <c:v>11841</c:v>
                </c:pt>
                <c:pt idx="98">
                  <c:v>11841.5</c:v>
                </c:pt>
                <c:pt idx="99">
                  <c:v>11847</c:v>
                </c:pt>
                <c:pt idx="100">
                  <c:v>11847.5</c:v>
                </c:pt>
                <c:pt idx="101">
                  <c:v>12310</c:v>
                </c:pt>
                <c:pt idx="102">
                  <c:v>12310.5</c:v>
                </c:pt>
                <c:pt idx="103">
                  <c:v>12316</c:v>
                </c:pt>
                <c:pt idx="104">
                  <c:v>12316.5</c:v>
                </c:pt>
                <c:pt idx="105">
                  <c:v>12326</c:v>
                </c:pt>
                <c:pt idx="106">
                  <c:v>12326.5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18">
                  <c:v>-1.4599999994970858E-3</c:v>
                </c:pt>
                <c:pt idx="19">
                  <c:v>-3.3904000010807067E-3</c:v>
                </c:pt>
                <c:pt idx="20">
                  <c:v>-2.9519999952754006E-4</c:v>
                </c:pt>
                <c:pt idx="21">
                  <c:v>1.6479999976581894E-3</c:v>
                </c:pt>
                <c:pt idx="22">
                  <c:v>-5.0879999616881832E-4</c:v>
                </c:pt>
                <c:pt idx="23">
                  <c:v>2.0799998310394585E-5</c:v>
                </c:pt>
                <c:pt idx="32">
                  <c:v>-1.4976000020396896E-3</c:v>
                </c:pt>
                <c:pt idx="35">
                  <c:v>-3.2616000025882386E-3</c:v>
                </c:pt>
                <c:pt idx="36">
                  <c:v>-4.9700000017764978E-3</c:v>
                </c:pt>
                <c:pt idx="37">
                  <c:v>-3.5108000010950491E-3</c:v>
                </c:pt>
                <c:pt idx="38">
                  <c:v>-4.9192000005859882E-3</c:v>
                </c:pt>
                <c:pt idx="39">
                  <c:v>-4.376000004413072E-3</c:v>
                </c:pt>
                <c:pt idx="40">
                  <c:v>-5.140000008395873E-3</c:v>
                </c:pt>
                <c:pt idx="47">
                  <c:v>-6.8936000025132671E-3</c:v>
                </c:pt>
                <c:pt idx="48">
                  <c:v>-7.5072000036016107E-3</c:v>
                </c:pt>
                <c:pt idx="51">
                  <c:v>-9.4668000019737519E-3</c:v>
                </c:pt>
                <c:pt idx="52">
                  <c:v>-1.0125600005267188E-2</c:v>
                </c:pt>
                <c:pt idx="53">
                  <c:v>-1.0025600000517443E-2</c:v>
                </c:pt>
                <c:pt idx="54">
                  <c:v>-1.1633999994955957E-2</c:v>
                </c:pt>
                <c:pt idx="55">
                  <c:v>-1.1447600001702085E-2</c:v>
                </c:pt>
                <c:pt idx="56">
                  <c:v>-1.2020000001939479E-2</c:v>
                </c:pt>
                <c:pt idx="57">
                  <c:v>-1.2371600001642946E-2</c:v>
                </c:pt>
                <c:pt idx="58">
                  <c:v>-1.0328400006983429E-2</c:v>
                </c:pt>
                <c:pt idx="59">
                  <c:v>-1.4964000001782551E-2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A4-4C72-8256-B560591A15B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Active!$D$21:$D$66</c:f>
                <c:numCache>
                  <c:formatCode>General</c:formatCode>
                  <c:ptCount val="4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Active!$D$21:$D$66</c:f>
                <c:numCache>
                  <c:formatCode>General</c:formatCode>
                  <c:ptCount val="4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-14174.5</c:v>
                </c:pt>
                <c:pt idx="1">
                  <c:v>-14000</c:v>
                </c:pt>
                <c:pt idx="2">
                  <c:v>-14000</c:v>
                </c:pt>
                <c:pt idx="3">
                  <c:v>-11774</c:v>
                </c:pt>
                <c:pt idx="4">
                  <c:v>-10001</c:v>
                </c:pt>
                <c:pt idx="5">
                  <c:v>-9764</c:v>
                </c:pt>
                <c:pt idx="6">
                  <c:v>-9253</c:v>
                </c:pt>
                <c:pt idx="7">
                  <c:v>-9053</c:v>
                </c:pt>
                <c:pt idx="8">
                  <c:v>-9053</c:v>
                </c:pt>
                <c:pt idx="9">
                  <c:v>-9039</c:v>
                </c:pt>
                <c:pt idx="10">
                  <c:v>-7853</c:v>
                </c:pt>
                <c:pt idx="11">
                  <c:v>-7847</c:v>
                </c:pt>
                <c:pt idx="12">
                  <c:v>-7798</c:v>
                </c:pt>
                <c:pt idx="13">
                  <c:v>-7779</c:v>
                </c:pt>
                <c:pt idx="14">
                  <c:v>-232</c:v>
                </c:pt>
                <c:pt idx="15">
                  <c:v>0</c:v>
                </c:pt>
                <c:pt idx="16">
                  <c:v>319</c:v>
                </c:pt>
                <c:pt idx="17">
                  <c:v>352</c:v>
                </c:pt>
                <c:pt idx="18">
                  <c:v>775</c:v>
                </c:pt>
                <c:pt idx="19">
                  <c:v>1056</c:v>
                </c:pt>
                <c:pt idx="20">
                  <c:v>1278</c:v>
                </c:pt>
                <c:pt idx="21">
                  <c:v>1280</c:v>
                </c:pt>
                <c:pt idx="22">
                  <c:v>1282</c:v>
                </c:pt>
                <c:pt idx="23">
                  <c:v>1288</c:v>
                </c:pt>
                <c:pt idx="24">
                  <c:v>1310</c:v>
                </c:pt>
                <c:pt idx="25">
                  <c:v>1504</c:v>
                </c:pt>
                <c:pt idx="26">
                  <c:v>1512</c:v>
                </c:pt>
                <c:pt idx="27">
                  <c:v>1514</c:v>
                </c:pt>
                <c:pt idx="28">
                  <c:v>1516</c:v>
                </c:pt>
                <c:pt idx="29">
                  <c:v>1516</c:v>
                </c:pt>
                <c:pt idx="30">
                  <c:v>1753</c:v>
                </c:pt>
                <c:pt idx="31">
                  <c:v>1755</c:v>
                </c:pt>
                <c:pt idx="32">
                  <c:v>1764</c:v>
                </c:pt>
                <c:pt idx="33">
                  <c:v>2785</c:v>
                </c:pt>
                <c:pt idx="34">
                  <c:v>3022</c:v>
                </c:pt>
                <c:pt idx="35">
                  <c:v>3224</c:v>
                </c:pt>
                <c:pt idx="36">
                  <c:v>3237.5</c:v>
                </c:pt>
                <c:pt idx="37">
                  <c:v>3249.5</c:v>
                </c:pt>
                <c:pt idx="38">
                  <c:v>3263</c:v>
                </c:pt>
                <c:pt idx="39">
                  <c:v>3265</c:v>
                </c:pt>
                <c:pt idx="40">
                  <c:v>3475</c:v>
                </c:pt>
                <c:pt idx="41">
                  <c:v>3504</c:v>
                </c:pt>
                <c:pt idx="42">
                  <c:v>3535</c:v>
                </c:pt>
                <c:pt idx="43">
                  <c:v>4007</c:v>
                </c:pt>
                <c:pt idx="44">
                  <c:v>4013</c:v>
                </c:pt>
                <c:pt idx="45">
                  <c:v>4481</c:v>
                </c:pt>
                <c:pt idx="46">
                  <c:v>4489</c:v>
                </c:pt>
                <c:pt idx="47">
                  <c:v>4954</c:v>
                </c:pt>
                <c:pt idx="48">
                  <c:v>4958</c:v>
                </c:pt>
                <c:pt idx="49">
                  <c:v>4971</c:v>
                </c:pt>
                <c:pt idx="50">
                  <c:v>5006</c:v>
                </c:pt>
                <c:pt idx="51">
                  <c:v>5214.5</c:v>
                </c:pt>
                <c:pt idx="52">
                  <c:v>5434</c:v>
                </c:pt>
                <c:pt idx="53">
                  <c:v>5434</c:v>
                </c:pt>
                <c:pt idx="54">
                  <c:v>5447.5</c:v>
                </c:pt>
                <c:pt idx="55">
                  <c:v>5451.5</c:v>
                </c:pt>
                <c:pt idx="56">
                  <c:v>5675</c:v>
                </c:pt>
                <c:pt idx="57">
                  <c:v>5686.5</c:v>
                </c:pt>
                <c:pt idx="58">
                  <c:v>5688.5</c:v>
                </c:pt>
                <c:pt idx="59">
                  <c:v>5710</c:v>
                </c:pt>
                <c:pt idx="60">
                  <c:v>5723</c:v>
                </c:pt>
                <c:pt idx="61">
                  <c:v>5956</c:v>
                </c:pt>
                <c:pt idx="62">
                  <c:v>7172</c:v>
                </c:pt>
                <c:pt idx="63">
                  <c:v>8437</c:v>
                </c:pt>
                <c:pt idx="64">
                  <c:v>8437</c:v>
                </c:pt>
                <c:pt idx="65">
                  <c:v>9081</c:v>
                </c:pt>
                <c:pt idx="66">
                  <c:v>9180.5</c:v>
                </c:pt>
                <c:pt idx="67">
                  <c:v>9357</c:v>
                </c:pt>
                <c:pt idx="68">
                  <c:v>9359</c:v>
                </c:pt>
                <c:pt idx="69">
                  <c:v>9365</c:v>
                </c:pt>
                <c:pt idx="70">
                  <c:v>9372.5</c:v>
                </c:pt>
                <c:pt idx="71">
                  <c:v>9374.5</c:v>
                </c:pt>
                <c:pt idx="72">
                  <c:v>9378.5</c:v>
                </c:pt>
                <c:pt idx="73">
                  <c:v>9378.5</c:v>
                </c:pt>
                <c:pt idx="74">
                  <c:v>9380.5</c:v>
                </c:pt>
                <c:pt idx="75">
                  <c:v>9390</c:v>
                </c:pt>
                <c:pt idx="76">
                  <c:v>9594</c:v>
                </c:pt>
                <c:pt idx="77">
                  <c:v>9615.5</c:v>
                </c:pt>
                <c:pt idx="78">
                  <c:v>9617</c:v>
                </c:pt>
                <c:pt idx="79">
                  <c:v>9846</c:v>
                </c:pt>
                <c:pt idx="80">
                  <c:v>9848.5</c:v>
                </c:pt>
                <c:pt idx="81">
                  <c:v>9865.5</c:v>
                </c:pt>
                <c:pt idx="82">
                  <c:v>9871.5</c:v>
                </c:pt>
                <c:pt idx="83">
                  <c:v>9897</c:v>
                </c:pt>
                <c:pt idx="84">
                  <c:v>10134</c:v>
                </c:pt>
                <c:pt idx="85">
                  <c:v>10634</c:v>
                </c:pt>
                <c:pt idx="86">
                  <c:v>10851.5</c:v>
                </c:pt>
                <c:pt idx="87">
                  <c:v>10851.5</c:v>
                </c:pt>
                <c:pt idx="88">
                  <c:v>10851.5</c:v>
                </c:pt>
                <c:pt idx="89">
                  <c:v>11605.5</c:v>
                </c:pt>
                <c:pt idx="90">
                  <c:v>11607.5</c:v>
                </c:pt>
                <c:pt idx="91">
                  <c:v>11840.5</c:v>
                </c:pt>
                <c:pt idx="92">
                  <c:v>11842.5</c:v>
                </c:pt>
                <c:pt idx="93">
                  <c:v>11862</c:v>
                </c:pt>
                <c:pt idx="94">
                  <c:v>12308</c:v>
                </c:pt>
                <c:pt idx="95">
                  <c:v>11835</c:v>
                </c:pt>
                <c:pt idx="96">
                  <c:v>11835.5</c:v>
                </c:pt>
                <c:pt idx="97">
                  <c:v>11841</c:v>
                </c:pt>
                <c:pt idx="98">
                  <c:v>11841.5</c:v>
                </c:pt>
                <c:pt idx="99">
                  <c:v>11847</c:v>
                </c:pt>
                <c:pt idx="100">
                  <c:v>11847.5</c:v>
                </c:pt>
                <c:pt idx="101">
                  <c:v>12310</c:v>
                </c:pt>
                <c:pt idx="102">
                  <c:v>12310.5</c:v>
                </c:pt>
                <c:pt idx="103">
                  <c:v>12316</c:v>
                </c:pt>
                <c:pt idx="104">
                  <c:v>12316.5</c:v>
                </c:pt>
                <c:pt idx="105">
                  <c:v>12326</c:v>
                </c:pt>
                <c:pt idx="106">
                  <c:v>12326.5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63">
                  <c:v>-2.35608000002685E-2</c:v>
                </c:pt>
                <c:pt idx="64">
                  <c:v>-2.35608000002685E-2</c:v>
                </c:pt>
                <c:pt idx="66">
                  <c:v>-3.5801199999696109E-2</c:v>
                </c:pt>
                <c:pt idx="73">
                  <c:v>-2.4624400000902824E-2</c:v>
                </c:pt>
                <c:pt idx="78">
                  <c:v>-2.7072800003224984E-2</c:v>
                </c:pt>
                <c:pt idx="79">
                  <c:v>-3.0956399998103734E-2</c:v>
                </c:pt>
                <c:pt idx="81">
                  <c:v>-3.2855200006451923E-2</c:v>
                </c:pt>
                <c:pt idx="82">
                  <c:v>-2.6055599999381229E-2</c:v>
                </c:pt>
                <c:pt idx="83">
                  <c:v>-2.9644800000824034E-2</c:v>
                </c:pt>
                <c:pt idx="85">
                  <c:v>-2.9405600042082369E-2</c:v>
                </c:pt>
                <c:pt idx="86">
                  <c:v>-3.40076000065892E-2</c:v>
                </c:pt>
                <c:pt idx="87">
                  <c:v>-3.1707600006484427E-2</c:v>
                </c:pt>
                <c:pt idx="88">
                  <c:v>-3.1407600006787106E-2</c:v>
                </c:pt>
                <c:pt idx="89">
                  <c:v>-3.5321200048201717E-2</c:v>
                </c:pt>
                <c:pt idx="90">
                  <c:v>-3.1278000082238577E-2</c:v>
                </c:pt>
                <c:pt idx="91">
                  <c:v>-3.5845200007315725E-2</c:v>
                </c:pt>
                <c:pt idx="92">
                  <c:v>-2.780200000415789E-2</c:v>
                </c:pt>
                <c:pt idx="93">
                  <c:v>-3.2140800132765435E-2</c:v>
                </c:pt>
                <c:pt idx="94">
                  <c:v>-3.5147199843777344E-2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A4-4C72-8256-B560591A15B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Active!$D$21:$D$66</c:f>
                <c:numCache>
                  <c:formatCode>General</c:formatCode>
                  <c:ptCount val="4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Active!$D$21:$D$66</c:f>
                <c:numCache>
                  <c:formatCode>General</c:formatCode>
                  <c:ptCount val="4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-14174.5</c:v>
                </c:pt>
                <c:pt idx="1">
                  <c:v>-14000</c:v>
                </c:pt>
                <c:pt idx="2">
                  <c:v>-14000</c:v>
                </c:pt>
                <c:pt idx="3">
                  <c:v>-11774</c:v>
                </c:pt>
                <c:pt idx="4">
                  <c:v>-10001</c:v>
                </c:pt>
                <c:pt idx="5">
                  <c:v>-9764</c:v>
                </c:pt>
                <c:pt idx="6">
                  <c:v>-9253</c:v>
                </c:pt>
                <c:pt idx="7">
                  <c:v>-9053</c:v>
                </c:pt>
                <c:pt idx="8">
                  <c:v>-9053</c:v>
                </c:pt>
                <c:pt idx="9">
                  <c:v>-9039</c:v>
                </c:pt>
                <c:pt idx="10">
                  <c:v>-7853</c:v>
                </c:pt>
                <c:pt idx="11">
                  <c:v>-7847</c:v>
                </c:pt>
                <c:pt idx="12">
                  <c:v>-7798</c:v>
                </c:pt>
                <c:pt idx="13">
                  <c:v>-7779</c:v>
                </c:pt>
                <c:pt idx="14">
                  <c:v>-232</c:v>
                </c:pt>
                <c:pt idx="15">
                  <c:v>0</c:v>
                </c:pt>
                <c:pt idx="16">
                  <c:v>319</c:v>
                </c:pt>
                <c:pt idx="17">
                  <c:v>352</c:v>
                </c:pt>
                <c:pt idx="18">
                  <c:v>775</c:v>
                </c:pt>
                <c:pt idx="19">
                  <c:v>1056</c:v>
                </c:pt>
                <c:pt idx="20">
                  <c:v>1278</c:v>
                </c:pt>
                <c:pt idx="21">
                  <c:v>1280</c:v>
                </c:pt>
                <c:pt idx="22">
                  <c:v>1282</c:v>
                </c:pt>
                <c:pt idx="23">
                  <c:v>1288</c:v>
                </c:pt>
                <c:pt idx="24">
                  <c:v>1310</c:v>
                </c:pt>
                <c:pt idx="25">
                  <c:v>1504</c:v>
                </c:pt>
                <c:pt idx="26">
                  <c:v>1512</c:v>
                </c:pt>
                <c:pt idx="27">
                  <c:v>1514</c:v>
                </c:pt>
                <c:pt idx="28">
                  <c:v>1516</c:v>
                </c:pt>
                <c:pt idx="29">
                  <c:v>1516</c:v>
                </c:pt>
                <c:pt idx="30">
                  <c:v>1753</c:v>
                </c:pt>
                <c:pt idx="31">
                  <c:v>1755</c:v>
                </c:pt>
                <c:pt idx="32">
                  <c:v>1764</c:v>
                </c:pt>
                <c:pt idx="33">
                  <c:v>2785</c:v>
                </c:pt>
                <c:pt idx="34">
                  <c:v>3022</c:v>
                </c:pt>
                <c:pt idx="35">
                  <c:v>3224</c:v>
                </c:pt>
                <c:pt idx="36">
                  <c:v>3237.5</c:v>
                </c:pt>
                <c:pt idx="37">
                  <c:v>3249.5</c:v>
                </c:pt>
                <c:pt idx="38">
                  <c:v>3263</c:v>
                </c:pt>
                <c:pt idx="39">
                  <c:v>3265</c:v>
                </c:pt>
                <c:pt idx="40">
                  <c:v>3475</c:v>
                </c:pt>
                <c:pt idx="41">
                  <c:v>3504</c:v>
                </c:pt>
                <c:pt idx="42">
                  <c:v>3535</c:v>
                </c:pt>
                <c:pt idx="43">
                  <c:v>4007</c:v>
                </c:pt>
                <c:pt idx="44">
                  <c:v>4013</c:v>
                </c:pt>
                <c:pt idx="45">
                  <c:v>4481</c:v>
                </c:pt>
                <c:pt idx="46">
                  <c:v>4489</c:v>
                </c:pt>
                <c:pt idx="47">
                  <c:v>4954</c:v>
                </c:pt>
                <c:pt idx="48">
                  <c:v>4958</c:v>
                </c:pt>
                <c:pt idx="49">
                  <c:v>4971</c:v>
                </c:pt>
                <c:pt idx="50">
                  <c:v>5006</c:v>
                </c:pt>
                <c:pt idx="51">
                  <c:v>5214.5</c:v>
                </c:pt>
                <c:pt idx="52">
                  <c:v>5434</c:v>
                </c:pt>
                <c:pt idx="53">
                  <c:v>5434</c:v>
                </c:pt>
                <c:pt idx="54">
                  <c:v>5447.5</c:v>
                </c:pt>
                <c:pt idx="55">
                  <c:v>5451.5</c:v>
                </c:pt>
                <c:pt idx="56">
                  <c:v>5675</c:v>
                </c:pt>
                <c:pt idx="57">
                  <c:v>5686.5</c:v>
                </c:pt>
                <c:pt idx="58">
                  <c:v>5688.5</c:v>
                </c:pt>
                <c:pt idx="59">
                  <c:v>5710</c:v>
                </c:pt>
                <c:pt idx="60">
                  <c:v>5723</c:v>
                </c:pt>
                <c:pt idx="61">
                  <c:v>5956</c:v>
                </c:pt>
                <c:pt idx="62">
                  <c:v>7172</c:v>
                </c:pt>
                <c:pt idx="63">
                  <c:v>8437</c:v>
                </c:pt>
                <c:pt idx="64">
                  <c:v>8437</c:v>
                </c:pt>
                <c:pt idx="65">
                  <c:v>9081</c:v>
                </c:pt>
                <c:pt idx="66">
                  <c:v>9180.5</c:v>
                </c:pt>
                <c:pt idx="67">
                  <c:v>9357</c:v>
                </c:pt>
                <c:pt idx="68">
                  <c:v>9359</c:v>
                </c:pt>
                <c:pt idx="69">
                  <c:v>9365</c:v>
                </c:pt>
                <c:pt idx="70">
                  <c:v>9372.5</c:v>
                </c:pt>
                <c:pt idx="71">
                  <c:v>9374.5</c:v>
                </c:pt>
                <c:pt idx="72">
                  <c:v>9378.5</c:v>
                </c:pt>
                <c:pt idx="73">
                  <c:v>9378.5</c:v>
                </c:pt>
                <c:pt idx="74">
                  <c:v>9380.5</c:v>
                </c:pt>
                <c:pt idx="75">
                  <c:v>9390</c:v>
                </c:pt>
                <c:pt idx="76">
                  <c:v>9594</c:v>
                </c:pt>
                <c:pt idx="77">
                  <c:v>9615.5</c:v>
                </c:pt>
                <c:pt idx="78">
                  <c:v>9617</c:v>
                </c:pt>
                <c:pt idx="79">
                  <c:v>9846</c:v>
                </c:pt>
                <c:pt idx="80">
                  <c:v>9848.5</c:v>
                </c:pt>
                <c:pt idx="81">
                  <c:v>9865.5</c:v>
                </c:pt>
                <c:pt idx="82">
                  <c:v>9871.5</c:v>
                </c:pt>
                <c:pt idx="83">
                  <c:v>9897</c:v>
                </c:pt>
                <c:pt idx="84">
                  <c:v>10134</c:v>
                </c:pt>
                <c:pt idx="85">
                  <c:v>10634</c:v>
                </c:pt>
                <c:pt idx="86">
                  <c:v>10851.5</c:v>
                </c:pt>
                <c:pt idx="87">
                  <c:v>10851.5</c:v>
                </c:pt>
                <c:pt idx="88">
                  <c:v>10851.5</c:v>
                </c:pt>
                <c:pt idx="89">
                  <c:v>11605.5</c:v>
                </c:pt>
                <c:pt idx="90">
                  <c:v>11607.5</c:v>
                </c:pt>
                <c:pt idx="91">
                  <c:v>11840.5</c:v>
                </c:pt>
                <c:pt idx="92">
                  <c:v>11842.5</c:v>
                </c:pt>
                <c:pt idx="93">
                  <c:v>11862</c:v>
                </c:pt>
                <c:pt idx="94">
                  <c:v>12308</c:v>
                </c:pt>
                <c:pt idx="95">
                  <c:v>11835</c:v>
                </c:pt>
                <c:pt idx="96">
                  <c:v>11835.5</c:v>
                </c:pt>
                <c:pt idx="97">
                  <c:v>11841</c:v>
                </c:pt>
                <c:pt idx="98">
                  <c:v>11841.5</c:v>
                </c:pt>
                <c:pt idx="99">
                  <c:v>11847</c:v>
                </c:pt>
                <c:pt idx="100">
                  <c:v>11847.5</c:v>
                </c:pt>
                <c:pt idx="101">
                  <c:v>12310</c:v>
                </c:pt>
                <c:pt idx="102">
                  <c:v>12310.5</c:v>
                </c:pt>
                <c:pt idx="103">
                  <c:v>12316</c:v>
                </c:pt>
                <c:pt idx="104">
                  <c:v>12316.5</c:v>
                </c:pt>
                <c:pt idx="105">
                  <c:v>12326</c:v>
                </c:pt>
                <c:pt idx="106">
                  <c:v>12326.5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  <c:pt idx="95">
                  <c:v>-3.1512433772149961E-2</c:v>
                </c:pt>
                <c:pt idx="96">
                  <c:v>-3.5569297513575293E-2</c:v>
                </c:pt>
                <c:pt idx="97">
                  <c:v>-3.4655209994525649E-2</c:v>
                </c:pt>
                <c:pt idx="98">
                  <c:v>-3.8201568342628889E-2</c:v>
                </c:pt>
                <c:pt idx="99">
                  <c:v>-3.5410935684922151E-2</c:v>
                </c:pt>
                <c:pt idx="100">
                  <c:v>-3.1532700588286389E-2</c:v>
                </c:pt>
                <c:pt idx="101">
                  <c:v>-3.3919588720891625E-2</c:v>
                </c:pt>
                <c:pt idx="102">
                  <c:v>-4.0299667824001517E-2</c:v>
                </c:pt>
                <c:pt idx="103">
                  <c:v>-3.7275763548677787E-2</c:v>
                </c:pt>
                <c:pt idx="104">
                  <c:v>-3.6224652649252675E-2</c:v>
                </c:pt>
                <c:pt idx="105">
                  <c:v>-3.3572756961802952E-2</c:v>
                </c:pt>
                <c:pt idx="106">
                  <c:v>-3.615220969368238E-2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A4-4C72-8256-B560591A15B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Active!$D$21:$D$66</c:f>
                <c:numCache>
                  <c:formatCode>General</c:formatCode>
                  <c:ptCount val="4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Active!$D$21:$D$66</c:f>
                <c:numCache>
                  <c:formatCode>General</c:formatCode>
                  <c:ptCount val="4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-14174.5</c:v>
                </c:pt>
                <c:pt idx="1">
                  <c:v>-14000</c:v>
                </c:pt>
                <c:pt idx="2">
                  <c:v>-14000</c:v>
                </c:pt>
                <c:pt idx="3">
                  <c:v>-11774</c:v>
                </c:pt>
                <c:pt idx="4">
                  <c:v>-10001</c:v>
                </c:pt>
                <c:pt idx="5">
                  <c:v>-9764</c:v>
                </c:pt>
                <c:pt idx="6">
                  <c:v>-9253</c:v>
                </c:pt>
                <c:pt idx="7">
                  <c:v>-9053</c:v>
                </c:pt>
                <c:pt idx="8">
                  <c:v>-9053</c:v>
                </c:pt>
                <c:pt idx="9">
                  <c:v>-9039</c:v>
                </c:pt>
                <c:pt idx="10">
                  <c:v>-7853</c:v>
                </c:pt>
                <c:pt idx="11">
                  <c:v>-7847</c:v>
                </c:pt>
                <c:pt idx="12">
                  <c:v>-7798</c:v>
                </c:pt>
                <c:pt idx="13">
                  <c:v>-7779</c:v>
                </c:pt>
                <c:pt idx="14">
                  <c:v>-232</c:v>
                </c:pt>
                <c:pt idx="15">
                  <c:v>0</c:v>
                </c:pt>
                <c:pt idx="16">
                  <c:v>319</c:v>
                </c:pt>
                <c:pt idx="17">
                  <c:v>352</c:v>
                </c:pt>
                <c:pt idx="18">
                  <c:v>775</c:v>
                </c:pt>
                <c:pt idx="19">
                  <c:v>1056</c:v>
                </c:pt>
                <c:pt idx="20">
                  <c:v>1278</c:v>
                </c:pt>
                <c:pt idx="21">
                  <c:v>1280</c:v>
                </c:pt>
                <c:pt idx="22">
                  <c:v>1282</c:v>
                </c:pt>
                <c:pt idx="23">
                  <c:v>1288</c:v>
                </c:pt>
                <c:pt idx="24">
                  <c:v>1310</c:v>
                </c:pt>
                <c:pt idx="25">
                  <c:v>1504</c:v>
                </c:pt>
                <c:pt idx="26">
                  <c:v>1512</c:v>
                </c:pt>
                <c:pt idx="27">
                  <c:v>1514</c:v>
                </c:pt>
                <c:pt idx="28">
                  <c:v>1516</c:v>
                </c:pt>
                <c:pt idx="29">
                  <c:v>1516</c:v>
                </c:pt>
                <c:pt idx="30">
                  <c:v>1753</c:v>
                </c:pt>
                <c:pt idx="31">
                  <c:v>1755</c:v>
                </c:pt>
                <c:pt idx="32">
                  <c:v>1764</c:v>
                </c:pt>
                <c:pt idx="33">
                  <c:v>2785</c:v>
                </c:pt>
                <c:pt idx="34">
                  <c:v>3022</c:v>
                </c:pt>
                <c:pt idx="35">
                  <c:v>3224</c:v>
                </c:pt>
                <c:pt idx="36">
                  <c:v>3237.5</c:v>
                </c:pt>
                <c:pt idx="37">
                  <c:v>3249.5</c:v>
                </c:pt>
                <c:pt idx="38">
                  <c:v>3263</c:v>
                </c:pt>
                <c:pt idx="39">
                  <c:v>3265</c:v>
                </c:pt>
                <c:pt idx="40">
                  <c:v>3475</c:v>
                </c:pt>
                <c:pt idx="41">
                  <c:v>3504</c:v>
                </c:pt>
                <c:pt idx="42">
                  <c:v>3535</c:v>
                </c:pt>
                <c:pt idx="43">
                  <c:v>4007</c:v>
                </c:pt>
                <c:pt idx="44">
                  <c:v>4013</c:v>
                </c:pt>
                <c:pt idx="45">
                  <c:v>4481</c:v>
                </c:pt>
                <c:pt idx="46">
                  <c:v>4489</c:v>
                </c:pt>
                <c:pt idx="47">
                  <c:v>4954</c:v>
                </c:pt>
                <c:pt idx="48">
                  <c:v>4958</c:v>
                </c:pt>
                <c:pt idx="49">
                  <c:v>4971</c:v>
                </c:pt>
                <c:pt idx="50">
                  <c:v>5006</c:v>
                </c:pt>
                <c:pt idx="51">
                  <c:v>5214.5</c:v>
                </c:pt>
                <c:pt idx="52">
                  <c:v>5434</c:v>
                </c:pt>
                <c:pt idx="53">
                  <c:v>5434</c:v>
                </c:pt>
                <c:pt idx="54">
                  <c:v>5447.5</c:v>
                </c:pt>
                <c:pt idx="55">
                  <c:v>5451.5</c:v>
                </c:pt>
                <c:pt idx="56">
                  <c:v>5675</c:v>
                </c:pt>
                <c:pt idx="57">
                  <c:v>5686.5</c:v>
                </c:pt>
                <c:pt idx="58">
                  <c:v>5688.5</c:v>
                </c:pt>
                <c:pt idx="59">
                  <c:v>5710</c:v>
                </c:pt>
                <c:pt idx="60">
                  <c:v>5723</c:v>
                </c:pt>
                <c:pt idx="61">
                  <c:v>5956</c:v>
                </c:pt>
                <c:pt idx="62">
                  <c:v>7172</c:v>
                </c:pt>
                <c:pt idx="63">
                  <c:v>8437</c:v>
                </c:pt>
                <c:pt idx="64">
                  <c:v>8437</c:v>
                </c:pt>
                <c:pt idx="65">
                  <c:v>9081</c:v>
                </c:pt>
                <c:pt idx="66">
                  <c:v>9180.5</c:v>
                </c:pt>
                <c:pt idx="67">
                  <c:v>9357</c:v>
                </c:pt>
                <c:pt idx="68">
                  <c:v>9359</c:v>
                </c:pt>
                <c:pt idx="69">
                  <c:v>9365</c:v>
                </c:pt>
                <c:pt idx="70">
                  <c:v>9372.5</c:v>
                </c:pt>
                <c:pt idx="71">
                  <c:v>9374.5</c:v>
                </c:pt>
                <c:pt idx="72">
                  <c:v>9378.5</c:v>
                </c:pt>
                <c:pt idx="73">
                  <c:v>9378.5</c:v>
                </c:pt>
                <c:pt idx="74">
                  <c:v>9380.5</c:v>
                </c:pt>
                <c:pt idx="75">
                  <c:v>9390</c:v>
                </c:pt>
                <c:pt idx="76">
                  <c:v>9594</c:v>
                </c:pt>
                <c:pt idx="77">
                  <c:v>9615.5</c:v>
                </c:pt>
                <c:pt idx="78">
                  <c:v>9617</c:v>
                </c:pt>
                <c:pt idx="79">
                  <c:v>9846</c:v>
                </c:pt>
                <c:pt idx="80">
                  <c:v>9848.5</c:v>
                </c:pt>
                <c:pt idx="81">
                  <c:v>9865.5</c:v>
                </c:pt>
                <c:pt idx="82">
                  <c:v>9871.5</c:v>
                </c:pt>
                <c:pt idx="83">
                  <c:v>9897</c:v>
                </c:pt>
                <c:pt idx="84">
                  <c:v>10134</c:v>
                </c:pt>
                <c:pt idx="85">
                  <c:v>10634</c:v>
                </c:pt>
                <c:pt idx="86">
                  <c:v>10851.5</c:v>
                </c:pt>
                <c:pt idx="87">
                  <c:v>10851.5</c:v>
                </c:pt>
                <c:pt idx="88">
                  <c:v>10851.5</c:v>
                </c:pt>
                <c:pt idx="89">
                  <c:v>11605.5</c:v>
                </c:pt>
                <c:pt idx="90">
                  <c:v>11607.5</c:v>
                </c:pt>
                <c:pt idx="91">
                  <c:v>11840.5</c:v>
                </c:pt>
                <c:pt idx="92">
                  <c:v>11842.5</c:v>
                </c:pt>
                <c:pt idx="93">
                  <c:v>11862</c:v>
                </c:pt>
                <c:pt idx="94">
                  <c:v>12308</c:v>
                </c:pt>
                <c:pt idx="95">
                  <c:v>11835</c:v>
                </c:pt>
                <c:pt idx="96">
                  <c:v>11835.5</c:v>
                </c:pt>
                <c:pt idx="97">
                  <c:v>11841</c:v>
                </c:pt>
                <c:pt idx="98">
                  <c:v>11841.5</c:v>
                </c:pt>
                <c:pt idx="99">
                  <c:v>11847</c:v>
                </c:pt>
                <c:pt idx="100">
                  <c:v>11847.5</c:v>
                </c:pt>
                <c:pt idx="101">
                  <c:v>12310</c:v>
                </c:pt>
                <c:pt idx="102">
                  <c:v>12310.5</c:v>
                </c:pt>
                <c:pt idx="103">
                  <c:v>12316</c:v>
                </c:pt>
                <c:pt idx="104">
                  <c:v>12316.5</c:v>
                </c:pt>
                <c:pt idx="105">
                  <c:v>12326</c:v>
                </c:pt>
                <c:pt idx="106">
                  <c:v>12326.5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A4-4C72-8256-B560591A15B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Active!$D$21:$D$66</c:f>
                <c:numCache>
                  <c:formatCode>General</c:formatCode>
                  <c:ptCount val="4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Active!$D$21:$D$66</c:f>
                <c:numCache>
                  <c:formatCode>General</c:formatCode>
                  <c:ptCount val="4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-14174.5</c:v>
                </c:pt>
                <c:pt idx="1">
                  <c:v>-14000</c:v>
                </c:pt>
                <c:pt idx="2">
                  <c:v>-14000</c:v>
                </c:pt>
                <c:pt idx="3">
                  <c:v>-11774</c:v>
                </c:pt>
                <c:pt idx="4">
                  <c:v>-10001</c:v>
                </c:pt>
                <c:pt idx="5">
                  <c:v>-9764</c:v>
                </c:pt>
                <c:pt idx="6">
                  <c:v>-9253</c:v>
                </c:pt>
                <c:pt idx="7">
                  <c:v>-9053</c:v>
                </c:pt>
                <c:pt idx="8">
                  <c:v>-9053</c:v>
                </c:pt>
                <c:pt idx="9">
                  <c:v>-9039</c:v>
                </c:pt>
                <c:pt idx="10">
                  <c:v>-7853</c:v>
                </c:pt>
                <c:pt idx="11">
                  <c:v>-7847</c:v>
                </c:pt>
                <c:pt idx="12">
                  <c:v>-7798</c:v>
                </c:pt>
                <c:pt idx="13">
                  <c:v>-7779</c:v>
                </c:pt>
                <c:pt idx="14">
                  <c:v>-232</c:v>
                </c:pt>
                <c:pt idx="15">
                  <c:v>0</c:v>
                </c:pt>
                <c:pt idx="16">
                  <c:v>319</c:v>
                </c:pt>
                <c:pt idx="17">
                  <c:v>352</c:v>
                </c:pt>
                <c:pt idx="18">
                  <c:v>775</c:v>
                </c:pt>
                <c:pt idx="19">
                  <c:v>1056</c:v>
                </c:pt>
                <c:pt idx="20">
                  <c:v>1278</c:v>
                </c:pt>
                <c:pt idx="21">
                  <c:v>1280</c:v>
                </c:pt>
                <c:pt idx="22">
                  <c:v>1282</c:v>
                </c:pt>
                <c:pt idx="23">
                  <c:v>1288</c:v>
                </c:pt>
                <c:pt idx="24">
                  <c:v>1310</c:v>
                </c:pt>
                <c:pt idx="25">
                  <c:v>1504</c:v>
                </c:pt>
                <c:pt idx="26">
                  <c:v>1512</c:v>
                </c:pt>
                <c:pt idx="27">
                  <c:v>1514</c:v>
                </c:pt>
                <c:pt idx="28">
                  <c:v>1516</c:v>
                </c:pt>
                <c:pt idx="29">
                  <c:v>1516</c:v>
                </c:pt>
                <c:pt idx="30">
                  <c:v>1753</c:v>
                </c:pt>
                <c:pt idx="31">
                  <c:v>1755</c:v>
                </c:pt>
                <c:pt idx="32">
                  <c:v>1764</c:v>
                </c:pt>
                <c:pt idx="33">
                  <c:v>2785</c:v>
                </c:pt>
                <c:pt idx="34">
                  <c:v>3022</c:v>
                </c:pt>
                <c:pt idx="35">
                  <c:v>3224</c:v>
                </c:pt>
                <c:pt idx="36">
                  <c:v>3237.5</c:v>
                </c:pt>
                <c:pt idx="37">
                  <c:v>3249.5</c:v>
                </c:pt>
                <c:pt idx="38">
                  <c:v>3263</c:v>
                </c:pt>
                <c:pt idx="39">
                  <c:v>3265</c:v>
                </c:pt>
                <c:pt idx="40">
                  <c:v>3475</c:v>
                </c:pt>
                <c:pt idx="41">
                  <c:v>3504</c:v>
                </c:pt>
                <c:pt idx="42">
                  <c:v>3535</c:v>
                </c:pt>
                <c:pt idx="43">
                  <c:v>4007</c:v>
                </c:pt>
                <c:pt idx="44">
                  <c:v>4013</c:v>
                </c:pt>
                <c:pt idx="45">
                  <c:v>4481</c:v>
                </c:pt>
                <c:pt idx="46">
                  <c:v>4489</c:v>
                </c:pt>
                <c:pt idx="47">
                  <c:v>4954</c:v>
                </c:pt>
                <c:pt idx="48">
                  <c:v>4958</c:v>
                </c:pt>
                <c:pt idx="49">
                  <c:v>4971</c:v>
                </c:pt>
                <c:pt idx="50">
                  <c:v>5006</c:v>
                </c:pt>
                <c:pt idx="51">
                  <c:v>5214.5</c:v>
                </c:pt>
                <c:pt idx="52">
                  <c:v>5434</c:v>
                </c:pt>
                <c:pt idx="53">
                  <c:v>5434</c:v>
                </c:pt>
                <c:pt idx="54">
                  <c:v>5447.5</c:v>
                </c:pt>
                <c:pt idx="55">
                  <c:v>5451.5</c:v>
                </c:pt>
                <c:pt idx="56">
                  <c:v>5675</c:v>
                </c:pt>
                <c:pt idx="57">
                  <c:v>5686.5</c:v>
                </c:pt>
                <c:pt idx="58">
                  <c:v>5688.5</c:v>
                </c:pt>
                <c:pt idx="59">
                  <c:v>5710</c:v>
                </c:pt>
                <c:pt idx="60">
                  <c:v>5723</c:v>
                </c:pt>
                <c:pt idx="61">
                  <c:v>5956</c:v>
                </c:pt>
                <c:pt idx="62">
                  <c:v>7172</c:v>
                </c:pt>
                <c:pt idx="63">
                  <c:v>8437</c:v>
                </c:pt>
                <c:pt idx="64">
                  <c:v>8437</c:v>
                </c:pt>
                <c:pt idx="65">
                  <c:v>9081</c:v>
                </c:pt>
                <c:pt idx="66">
                  <c:v>9180.5</c:v>
                </c:pt>
                <c:pt idx="67">
                  <c:v>9357</c:v>
                </c:pt>
                <c:pt idx="68">
                  <c:v>9359</c:v>
                </c:pt>
                <c:pt idx="69">
                  <c:v>9365</c:v>
                </c:pt>
                <c:pt idx="70">
                  <c:v>9372.5</c:v>
                </c:pt>
                <c:pt idx="71">
                  <c:v>9374.5</c:v>
                </c:pt>
                <c:pt idx="72">
                  <c:v>9378.5</c:v>
                </c:pt>
                <c:pt idx="73">
                  <c:v>9378.5</c:v>
                </c:pt>
                <c:pt idx="74">
                  <c:v>9380.5</c:v>
                </c:pt>
                <c:pt idx="75">
                  <c:v>9390</c:v>
                </c:pt>
                <c:pt idx="76">
                  <c:v>9594</c:v>
                </c:pt>
                <c:pt idx="77">
                  <c:v>9615.5</c:v>
                </c:pt>
                <c:pt idx="78">
                  <c:v>9617</c:v>
                </c:pt>
                <c:pt idx="79">
                  <c:v>9846</c:v>
                </c:pt>
                <c:pt idx="80">
                  <c:v>9848.5</c:v>
                </c:pt>
                <c:pt idx="81">
                  <c:v>9865.5</c:v>
                </c:pt>
                <c:pt idx="82">
                  <c:v>9871.5</c:v>
                </c:pt>
                <c:pt idx="83">
                  <c:v>9897</c:v>
                </c:pt>
                <c:pt idx="84">
                  <c:v>10134</c:v>
                </c:pt>
                <c:pt idx="85">
                  <c:v>10634</c:v>
                </c:pt>
                <c:pt idx="86">
                  <c:v>10851.5</c:v>
                </c:pt>
                <c:pt idx="87">
                  <c:v>10851.5</c:v>
                </c:pt>
                <c:pt idx="88">
                  <c:v>10851.5</c:v>
                </c:pt>
                <c:pt idx="89">
                  <c:v>11605.5</c:v>
                </c:pt>
                <c:pt idx="90">
                  <c:v>11607.5</c:v>
                </c:pt>
                <c:pt idx="91">
                  <c:v>11840.5</c:v>
                </c:pt>
                <c:pt idx="92">
                  <c:v>11842.5</c:v>
                </c:pt>
                <c:pt idx="93">
                  <c:v>11862</c:v>
                </c:pt>
                <c:pt idx="94">
                  <c:v>12308</c:v>
                </c:pt>
                <c:pt idx="95">
                  <c:v>11835</c:v>
                </c:pt>
                <c:pt idx="96">
                  <c:v>11835.5</c:v>
                </c:pt>
                <c:pt idx="97">
                  <c:v>11841</c:v>
                </c:pt>
                <c:pt idx="98">
                  <c:v>11841.5</c:v>
                </c:pt>
                <c:pt idx="99">
                  <c:v>11847</c:v>
                </c:pt>
                <c:pt idx="100">
                  <c:v>11847.5</c:v>
                </c:pt>
                <c:pt idx="101">
                  <c:v>12310</c:v>
                </c:pt>
                <c:pt idx="102">
                  <c:v>12310.5</c:v>
                </c:pt>
                <c:pt idx="103">
                  <c:v>12316</c:v>
                </c:pt>
                <c:pt idx="104">
                  <c:v>12316.5</c:v>
                </c:pt>
                <c:pt idx="105">
                  <c:v>12326</c:v>
                </c:pt>
                <c:pt idx="106">
                  <c:v>12326.5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A4-4C72-8256-B560591A15B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-14174.5</c:v>
                </c:pt>
                <c:pt idx="1">
                  <c:v>-14000</c:v>
                </c:pt>
                <c:pt idx="2">
                  <c:v>-14000</c:v>
                </c:pt>
                <c:pt idx="3">
                  <c:v>-11774</c:v>
                </c:pt>
                <c:pt idx="4">
                  <c:v>-10001</c:v>
                </c:pt>
                <c:pt idx="5">
                  <c:v>-9764</c:v>
                </c:pt>
                <c:pt idx="6">
                  <c:v>-9253</c:v>
                </c:pt>
                <c:pt idx="7">
                  <c:v>-9053</c:v>
                </c:pt>
                <c:pt idx="8">
                  <c:v>-9053</c:v>
                </c:pt>
                <c:pt idx="9">
                  <c:v>-9039</c:v>
                </c:pt>
                <c:pt idx="10">
                  <c:v>-7853</c:v>
                </c:pt>
                <c:pt idx="11">
                  <c:v>-7847</c:v>
                </c:pt>
                <c:pt idx="12">
                  <c:v>-7798</c:v>
                </c:pt>
                <c:pt idx="13">
                  <c:v>-7779</c:v>
                </c:pt>
                <c:pt idx="14">
                  <c:v>-232</c:v>
                </c:pt>
                <c:pt idx="15">
                  <c:v>0</c:v>
                </c:pt>
                <c:pt idx="16">
                  <c:v>319</c:v>
                </c:pt>
                <c:pt idx="17">
                  <c:v>352</c:v>
                </c:pt>
                <c:pt idx="18">
                  <c:v>775</c:v>
                </c:pt>
                <c:pt idx="19">
                  <c:v>1056</c:v>
                </c:pt>
                <c:pt idx="20">
                  <c:v>1278</c:v>
                </c:pt>
                <c:pt idx="21">
                  <c:v>1280</c:v>
                </c:pt>
                <c:pt idx="22">
                  <c:v>1282</c:v>
                </c:pt>
                <c:pt idx="23">
                  <c:v>1288</c:v>
                </c:pt>
                <c:pt idx="24">
                  <c:v>1310</c:v>
                </c:pt>
                <c:pt idx="25">
                  <c:v>1504</c:v>
                </c:pt>
                <c:pt idx="26">
                  <c:v>1512</c:v>
                </c:pt>
                <c:pt idx="27">
                  <c:v>1514</c:v>
                </c:pt>
                <c:pt idx="28">
                  <c:v>1516</c:v>
                </c:pt>
                <c:pt idx="29">
                  <c:v>1516</c:v>
                </c:pt>
                <c:pt idx="30">
                  <c:v>1753</c:v>
                </c:pt>
                <c:pt idx="31">
                  <c:v>1755</c:v>
                </c:pt>
                <c:pt idx="32">
                  <c:v>1764</c:v>
                </c:pt>
                <c:pt idx="33">
                  <c:v>2785</c:v>
                </c:pt>
                <c:pt idx="34">
                  <c:v>3022</c:v>
                </c:pt>
                <c:pt idx="35">
                  <c:v>3224</c:v>
                </c:pt>
                <c:pt idx="36">
                  <c:v>3237.5</c:v>
                </c:pt>
                <c:pt idx="37">
                  <c:v>3249.5</c:v>
                </c:pt>
                <c:pt idx="38">
                  <c:v>3263</c:v>
                </c:pt>
                <c:pt idx="39">
                  <c:v>3265</c:v>
                </c:pt>
                <c:pt idx="40">
                  <c:v>3475</c:v>
                </c:pt>
                <c:pt idx="41">
                  <c:v>3504</c:v>
                </c:pt>
                <c:pt idx="42">
                  <c:v>3535</c:v>
                </c:pt>
                <c:pt idx="43">
                  <c:v>4007</c:v>
                </c:pt>
                <c:pt idx="44">
                  <c:v>4013</c:v>
                </c:pt>
                <c:pt idx="45">
                  <c:v>4481</c:v>
                </c:pt>
                <c:pt idx="46">
                  <c:v>4489</c:v>
                </c:pt>
                <c:pt idx="47">
                  <c:v>4954</c:v>
                </c:pt>
                <c:pt idx="48">
                  <c:v>4958</c:v>
                </c:pt>
                <c:pt idx="49">
                  <c:v>4971</c:v>
                </c:pt>
                <c:pt idx="50">
                  <c:v>5006</c:v>
                </c:pt>
                <c:pt idx="51">
                  <c:v>5214.5</c:v>
                </c:pt>
                <c:pt idx="52">
                  <c:v>5434</c:v>
                </c:pt>
                <c:pt idx="53">
                  <c:v>5434</c:v>
                </c:pt>
                <c:pt idx="54">
                  <c:v>5447.5</c:v>
                </c:pt>
                <c:pt idx="55">
                  <c:v>5451.5</c:v>
                </c:pt>
                <c:pt idx="56">
                  <c:v>5675</c:v>
                </c:pt>
                <c:pt idx="57">
                  <c:v>5686.5</c:v>
                </c:pt>
                <c:pt idx="58">
                  <c:v>5688.5</c:v>
                </c:pt>
                <c:pt idx="59">
                  <c:v>5710</c:v>
                </c:pt>
                <c:pt idx="60">
                  <c:v>5723</c:v>
                </c:pt>
                <c:pt idx="61">
                  <c:v>5956</c:v>
                </c:pt>
                <c:pt idx="62">
                  <c:v>7172</c:v>
                </c:pt>
                <c:pt idx="63">
                  <c:v>8437</c:v>
                </c:pt>
                <c:pt idx="64">
                  <c:v>8437</c:v>
                </c:pt>
                <c:pt idx="65">
                  <c:v>9081</c:v>
                </c:pt>
                <c:pt idx="66">
                  <c:v>9180.5</c:v>
                </c:pt>
                <c:pt idx="67">
                  <c:v>9357</c:v>
                </c:pt>
                <c:pt idx="68">
                  <c:v>9359</c:v>
                </c:pt>
                <c:pt idx="69">
                  <c:v>9365</c:v>
                </c:pt>
                <c:pt idx="70">
                  <c:v>9372.5</c:v>
                </c:pt>
                <c:pt idx="71">
                  <c:v>9374.5</c:v>
                </c:pt>
                <c:pt idx="72">
                  <c:v>9378.5</c:v>
                </c:pt>
                <c:pt idx="73">
                  <c:v>9378.5</c:v>
                </c:pt>
                <c:pt idx="74">
                  <c:v>9380.5</c:v>
                </c:pt>
                <c:pt idx="75">
                  <c:v>9390</c:v>
                </c:pt>
                <c:pt idx="76">
                  <c:v>9594</c:v>
                </c:pt>
                <c:pt idx="77">
                  <c:v>9615.5</c:v>
                </c:pt>
                <c:pt idx="78">
                  <c:v>9617</c:v>
                </c:pt>
                <c:pt idx="79">
                  <c:v>9846</c:v>
                </c:pt>
                <c:pt idx="80">
                  <c:v>9848.5</c:v>
                </c:pt>
                <c:pt idx="81">
                  <c:v>9865.5</c:v>
                </c:pt>
                <c:pt idx="82">
                  <c:v>9871.5</c:v>
                </c:pt>
                <c:pt idx="83">
                  <c:v>9897</c:v>
                </c:pt>
                <c:pt idx="84">
                  <c:v>10134</c:v>
                </c:pt>
                <c:pt idx="85">
                  <c:v>10634</c:v>
                </c:pt>
                <c:pt idx="86">
                  <c:v>10851.5</c:v>
                </c:pt>
                <c:pt idx="87">
                  <c:v>10851.5</c:v>
                </c:pt>
                <c:pt idx="88">
                  <c:v>10851.5</c:v>
                </c:pt>
                <c:pt idx="89">
                  <c:v>11605.5</c:v>
                </c:pt>
                <c:pt idx="90">
                  <c:v>11607.5</c:v>
                </c:pt>
                <c:pt idx="91">
                  <c:v>11840.5</c:v>
                </c:pt>
                <c:pt idx="92">
                  <c:v>11842.5</c:v>
                </c:pt>
                <c:pt idx="93">
                  <c:v>11862</c:v>
                </c:pt>
                <c:pt idx="94">
                  <c:v>12308</c:v>
                </c:pt>
                <c:pt idx="95">
                  <c:v>11835</c:v>
                </c:pt>
                <c:pt idx="96">
                  <c:v>11835.5</c:v>
                </c:pt>
                <c:pt idx="97">
                  <c:v>11841</c:v>
                </c:pt>
                <c:pt idx="98">
                  <c:v>11841.5</c:v>
                </c:pt>
                <c:pt idx="99">
                  <c:v>11847</c:v>
                </c:pt>
                <c:pt idx="100">
                  <c:v>11847.5</c:v>
                </c:pt>
                <c:pt idx="101">
                  <c:v>12310</c:v>
                </c:pt>
                <c:pt idx="102">
                  <c:v>12310.5</c:v>
                </c:pt>
                <c:pt idx="103">
                  <c:v>12316</c:v>
                </c:pt>
                <c:pt idx="104">
                  <c:v>12316.5</c:v>
                </c:pt>
                <c:pt idx="105">
                  <c:v>12326</c:v>
                </c:pt>
                <c:pt idx="106">
                  <c:v>12326.5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15">
                  <c:v>1.1072410673604871E-2</c:v>
                </c:pt>
                <c:pt idx="16">
                  <c:v>9.7367299696013657E-3</c:v>
                </c:pt>
                <c:pt idx="17">
                  <c:v>9.5985561036699696E-3</c:v>
                </c:pt>
                <c:pt idx="18">
                  <c:v>7.8274183676402438E-3</c:v>
                </c:pt>
                <c:pt idx="19">
                  <c:v>6.6508469638001657E-3</c:v>
                </c:pt>
                <c:pt idx="20">
                  <c:v>5.7213136838980402E-3</c:v>
                </c:pt>
                <c:pt idx="21">
                  <c:v>5.7129395102052281E-3</c:v>
                </c:pt>
                <c:pt idx="22">
                  <c:v>5.704565336512416E-3</c:v>
                </c:pt>
                <c:pt idx="23">
                  <c:v>5.6794428154339806E-3</c:v>
                </c:pt>
                <c:pt idx="24">
                  <c:v>5.5873269048130492E-3</c:v>
                </c:pt>
                <c:pt idx="25">
                  <c:v>4.7750320566102905E-3</c:v>
                </c:pt>
                <c:pt idx="26">
                  <c:v>4.741535361839043E-3</c:v>
                </c:pt>
                <c:pt idx="27">
                  <c:v>4.7331611881462309E-3</c:v>
                </c:pt>
                <c:pt idx="28">
                  <c:v>4.7247870144534188E-3</c:v>
                </c:pt>
                <c:pt idx="29">
                  <c:v>4.7247870144534188E-3</c:v>
                </c:pt>
                <c:pt idx="30">
                  <c:v>3.7324474318552034E-3</c:v>
                </c:pt>
                <c:pt idx="31">
                  <c:v>3.7240732581623921E-3</c:v>
                </c:pt>
                <c:pt idx="32">
                  <c:v>3.6863894765447377E-3</c:v>
                </c:pt>
                <c:pt idx="33">
                  <c:v>-5.8862619363575855E-4</c:v>
                </c:pt>
                <c:pt idx="34">
                  <c:v>-1.5809657762339731E-3</c:v>
                </c:pt>
                <c:pt idx="35">
                  <c:v>-2.4267573192079794E-3</c:v>
                </c:pt>
                <c:pt idx="36">
                  <c:v>-2.4832829916344602E-3</c:v>
                </c:pt>
                <c:pt idx="37">
                  <c:v>-2.5335280337913327E-3</c:v>
                </c:pt>
                <c:pt idx="38">
                  <c:v>-2.5900537062178118E-3</c:v>
                </c:pt>
                <c:pt idx="39">
                  <c:v>-2.5984278799106239E-3</c:v>
                </c:pt>
                <c:pt idx="40">
                  <c:v>-3.4777161176558786E-3</c:v>
                </c:pt>
                <c:pt idx="41">
                  <c:v>-3.5991416362016523E-3</c:v>
                </c:pt>
                <c:pt idx="42">
                  <c:v>-3.7289413284402363E-3</c:v>
                </c:pt>
                <c:pt idx="43">
                  <c:v>-5.7052463199438533E-3</c:v>
                </c:pt>
                <c:pt idx="44">
                  <c:v>-5.7303688410222896E-3</c:v>
                </c:pt>
                <c:pt idx="45">
                  <c:v>-7.6899254851402858E-3</c:v>
                </c:pt>
                <c:pt idx="46">
                  <c:v>-7.7234221799115342E-3</c:v>
                </c:pt>
                <c:pt idx="47">
                  <c:v>-9.6704175634903106E-3</c:v>
                </c:pt>
                <c:pt idx="48">
                  <c:v>-9.6871659108759348E-3</c:v>
                </c:pt>
                <c:pt idx="49">
                  <c:v>-9.7415980398792117E-3</c:v>
                </c:pt>
                <c:pt idx="50">
                  <c:v>-9.8881460795034216E-3</c:v>
                </c:pt>
                <c:pt idx="51">
                  <c:v>-1.0761153686979066E-2</c:v>
                </c:pt>
                <c:pt idx="52">
                  <c:v>-1.1680219249765176E-2</c:v>
                </c:pt>
                <c:pt idx="53">
                  <c:v>-1.1680219249765176E-2</c:v>
                </c:pt>
                <c:pt idx="54">
                  <c:v>-1.1736744922191657E-2</c:v>
                </c:pt>
                <c:pt idx="55">
                  <c:v>-1.1753493269577281E-2</c:v>
                </c:pt>
                <c:pt idx="56">
                  <c:v>-1.2689307179749015E-2</c:v>
                </c:pt>
                <c:pt idx="57">
                  <c:v>-1.2737458678482683E-2</c:v>
                </c:pt>
                <c:pt idx="58">
                  <c:v>-1.2745832852175495E-2</c:v>
                </c:pt>
                <c:pt idx="59">
                  <c:v>-1.2835855219373225E-2</c:v>
                </c:pt>
                <c:pt idx="60">
                  <c:v>-1.2890287348376502E-2</c:v>
                </c:pt>
                <c:pt idx="61">
                  <c:v>-1.3865878583589092E-2</c:v>
                </c:pt>
                <c:pt idx="62">
                  <c:v>-1.8957376188818754E-2</c:v>
                </c:pt>
                <c:pt idx="63">
                  <c:v>-2.4254041049522307E-2</c:v>
                </c:pt>
                <c:pt idx="64">
                  <c:v>-2.4254041049522307E-2</c:v>
                </c:pt>
                <c:pt idx="65">
                  <c:v>-2.6950524978607754E-2</c:v>
                </c:pt>
                <c:pt idx="66">
                  <c:v>-2.7367140119825148E-2</c:v>
                </c:pt>
                <c:pt idx="67">
                  <c:v>-2.8106160948215803E-2</c:v>
                </c:pt>
                <c:pt idx="68">
                  <c:v>-2.8114535121908611E-2</c:v>
                </c:pt>
                <c:pt idx="69">
                  <c:v>-2.8139657642987051E-2</c:v>
                </c:pt>
                <c:pt idx="70">
                  <c:v>-2.8171060794335095E-2</c:v>
                </c:pt>
                <c:pt idx="71">
                  <c:v>-2.8179434968027904E-2</c:v>
                </c:pt>
                <c:pt idx="72">
                  <c:v>-2.8196183315413528E-2</c:v>
                </c:pt>
                <c:pt idx="73">
                  <c:v>-2.8196183315413528E-2</c:v>
                </c:pt>
                <c:pt idx="74">
                  <c:v>-2.8204557489106344E-2</c:v>
                </c:pt>
                <c:pt idx="75">
                  <c:v>-2.8244334814147197E-2</c:v>
                </c:pt>
                <c:pt idx="76">
                  <c:v>-2.9098500530814017E-2</c:v>
                </c:pt>
                <c:pt idx="77">
                  <c:v>-2.9188522898011743E-2</c:v>
                </c:pt>
                <c:pt idx="78">
                  <c:v>-2.9194803528281354E-2</c:v>
                </c:pt>
                <c:pt idx="79">
                  <c:v>-3.0153646416108321E-2</c:v>
                </c:pt>
                <c:pt idx="80">
                  <c:v>-3.0164114133224333E-2</c:v>
                </c:pt>
                <c:pt idx="81">
                  <c:v>-3.0235294609613238E-2</c:v>
                </c:pt>
                <c:pt idx="82">
                  <c:v>-3.0260417130691671E-2</c:v>
                </c:pt>
                <c:pt idx="83">
                  <c:v>-3.0367187845275027E-2</c:v>
                </c:pt>
                <c:pt idx="84">
                  <c:v>-3.1359527427873242E-2</c:v>
                </c:pt>
                <c:pt idx="85">
                  <c:v>-3.3453070851076225E-2</c:v>
                </c:pt>
                <c:pt idx="86">
                  <c:v>-3.4363762240169522E-2</c:v>
                </c:pt>
                <c:pt idx="87">
                  <c:v>-3.4363762240169522E-2</c:v>
                </c:pt>
                <c:pt idx="88">
                  <c:v>-3.4363762240169522E-2</c:v>
                </c:pt>
                <c:pt idx="89">
                  <c:v>-3.7520825722359624E-2</c:v>
                </c:pt>
                <c:pt idx="90">
                  <c:v>-3.752919989605244E-2</c:v>
                </c:pt>
                <c:pt idx="91">
                  <c:v>-3.850479113126503E-2</c:v>
                </c:pt>
                <c:pt idx="92">
                  <c:v>-3.8513165304957839E-2</c:v>
                </c:pt>
                <c:pt idx="93">
                  <c:v>-3.8594813498462756E-2</c:v>
                </c:pt>
                <c:pt idx="94">
                  <c:v>-4.0462254231959822E-2</c:v>
                </c:pt>
                <c:pt idx="95">
                  <c:v>-3.8481762153609794E-2</c:v>
                </c:pt>
                <c:pt idx="96">
                  <c:v>-3.8483855697032998E-2</c:v>
                </c:pt>
                <c:pt idx="97">
                  <c:v>-3.8506884674688234E-2</c:v>
                </c:pt>
                <c:pt idx="98">
                  <c:v>-3.8508978218111438E-2</c:v>
                </c:pt>
                <c:pt idx="99">
                  <c:v>-3.8532007195766667E-2</c:v>
                </c:pt>
                <c:pt idx="100">
                  <c:v>-3.8534100739189871E-2</c:v>
                </c:pt>
                <c:pt idx="101">
                  <c:v>-4.0470628405652631E-2</c:v>
                </c:pt>
                <c:pt idx="102">
                  <c:v>-4.0472721949075835E-2</c:v>
                </c:pt>
                <c:pt idx="103">
                  <c:v>-4.0495750926731071E-2</c:v>
                </c:pt>
                <c:pt idx="104">
                  <c:v>-4.0497844470154275E-2</c:v>
                </c:pt>
                <c:pt idx="105">
                  <c:v>-4.0537621795195128E-2</c:v>
                </c:pt>
                <c:pt idx="106">
                  <c:v>-4.0539715338618332E-2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A4-4C72-8256-B560591A15B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-14174.5</c:v>
                </c:pt>
                <c:pt idx="1">
                  <c:v>-14000</c:v>
                </c:pt>
                <c:pt idx="2">
                  <c:v>-14000</c:v>
                </c:pt>
                <c:pt idx="3">
                  <c:v>-11774</c:v>
                </c:pt>
                <c:pt idx="4">
                  <c:v>-10001</c:v>
                </c:pt>
                <c:pt idx="5">
                  <c:v>-9764</c:v>
                </c:pt>
                <c:pt idx="6">
                  <c:v>-9253</c:v>
                </c:pt>
                <c:pt idx="7">
                  <c:v>-9053</c:v>
                </c:pt>
                <c:pt idx="8">
                  <c:v>-9053</c:v>
                </c:pt>
                <c:pt idx="9">
                  <c:v>-9039</c:v>
                </c:pt>
                <c:pt idx="10">
                  <c:v>-7853</c:v>
                </c:pt>
                <c:pt idx="11">
                  <c:v>-7847</c:v>
                </c:pt>
                <c:pt idx="12">
                  <c:v>-7798</c:v>
                </c:pt>
                <c:pt idx="13">
                  <c:v>-7779</c:v>
                </c:pt>
                <c:pt idx="14">
                  <c:v>-232</c:v>
                </c:pt>
                <c:pt idx="15">
                  <c:v>0</c:v>
                </c:pt>
                <c:pt idx="16">
                  <c:v>319</c:v>
                </c:pt>
                <c:pt idx="17">
                  <c:v>352</c:v>
                </c:pt>
                <c:pt idx="18">
                  <c:v>775</c:v>
                </c:pt>
                <c:pt idx="19">
                  <c:v>1056</c:v>
                </c:pt>
                <c:pt idx="20">
                  <c:v>1278</c:v>
                </c:pt>
                <c:pt idx="21">
                  <c:v>1280</c:v>
                </c:pt>
                <c:pt idx="22">
                  <c:v>1282</c:v>
                </c:pt>
                <c:pt idx="23">
                  <c:v>1288</c:v>
                </c:pt>
                <c:pt idx="24">
                  <c:v>1310</c:v>
                </c:pt>
                <c:pt idx="25">
                  <c:v>1504</c:v>
                </c:pt>
                <c:pt idx="26">
                  <c:v>1512</c:v>
                </c:pt>
                <c:pt idx="27">
                  <c:v>1514</c:v>
                </c:pt>
                <c:pt idx="28">
                  <c:v>1516</c:v>
                </c:pt>
                <c:pt idx="29">
                  <c:v>1516</c:v>
                </c:pt>
                <c:pt idx="30">
                  <c:v>1753</c:v>
                </c:pt>
                <c:pt idx="31">
                  <c:v>1755</c:v>
                </c:pt>
                <c:pt idx="32">
                  <c:v>1764</c:v>
                </c:pt>
                <c:pt idx="33">
                  <c:v>2785</c:v>
                </c:pt>
                <c:pt idx="34">
                  <c:v>3022</c:v>
                </c:pt>
                <c:pt idx="35">
                  <c:v>3224</c:v>
                </c:pt>
                <c:pt idx="36">
                  <c:v>3237.5</c:v>
                </c:pt>
                <c:pt idx="37">
                  <c:v>3249.5</c:v>
                </c:pt>
                <c:pt idx="38">
                  <c:v>3263</c:v>
                </c:pt>
                <c:pt idx="39">
                  <c:v>3265</c:v>
                </c:pt>
                <c:pt idx="40">
                  <c:v>3475</c:v>
                </c:pt>
                <c:pt idx="41">
                  <c:v>3504</c:v>
                </c:pt>
                <c:pt idx="42">
                  <c:v>3535</c:v>
                </c:pt>
                <c:pt idx="43">
                  <c:v>4007</c:v>
                </c:pt>
                <c:pt idx="44">
                  <c:v>4013</c:v>
                </c:pt>
                <c:pt idx="45">
                  <c:v>4481</c:v>
                </c:pt>
                <c:pt idx="46">
                  <c:v>4489</c:v>
                </c:pt>
                <c:pt idx="47">
                  <c:v>4954</c:v>
                </c:pt>
                <c:pt idx="48">
                  <c:v>4958</c:v>
                </c:pt>
                <c:pt idx="49">
                  <c:v>4971</c:v>
                </c:pt>
                <c:pt idx="50">
                  <c:v>5006</c:v>
                </c:pt>
                <c:pt idx="51">
                  <c:v>5214.5</c:v>
                </c:pt>
                <c:pt idx="52">
                  <c:v>5434</c:v>
                </c:pt>
                <c:pt idx="53">
                  <c:v>5434</c:v>
                </c:pt>
                <c:pt idx="54">
                  <c:v>5447.5</c:v>
                </c:pt>
                <c:pt idx="55">
                  <c:v>5451.5</c:v>
                </c:pt>
                <c:pt idx="56">
                  <c:v>5675</c:v>
                </c:pt>
                <c:pt idx="57">
                  <c:v>5686.5</c:v>
                </c:pt>
                <c:pt idx="58">
                  <c:v>5688.5</c:v>
                </c:pt>
                <c:pt idx="59">
                  <c:v>5710</c:v>
                </c:pt>
                <c:pt idx="60">
                  <c:v>5723</c:v>
                </c:pt>
                <c:pt idx="61">
                  <c:v>5956</c:v>
                </c:pt>
                <c:pt idx="62">
                  <c:v>7172</c:v>
                </c:pt>
                <c:pt idx="63">
                  <c:v>8437</c:v>
                </c:pt>
                <c:pt idx="64">
                  <c:v>8437</c:v>
                </c:pt>
                <c:pt idx="65">
                  <c:v>9081</c:v>
                </c:pt>
                <c:pt idx="66">
                  <c:v>9180.5</c:v>
                </c:pt>
                <c:pt idx="67">
                  <c:v>9357</c:v>
                </c:pt>
                <c:pt idx="68">
                  <c:v>9359</c:v>
                </c:pt>
                <c:pt idx="69">
                  <c:v>9365</c:v>
                </c:pt>
                <c:pt idx="70">
                  <c:v>9372.5</c:v>
                </c:pt>
                <c:pt idx="71">
                  <c:v>9374.5</c:v>
                </c:pt>
                <c:pt idx="72">
                  <c:v>9378.5</c:v>
                </c:pt>
                <c:pt idx="73">
                  <c:v>9378.5</c:v>
                </c:pt>
                <c:pt idx="74">
                  <c:v>9380.5</c:v>
                </c:pt>
                <c:pt idx="75">
                  <c:v>9390</c:v>
                </c:pt>
                <c:pt idx="76">
                  <c:v>9594</c:v>
                </c:pt>
                <c:pt idx="77">
                  <c:v>9615.5</c:v>
                </c:pt>
                <c:pt idx="78">
                  <c:v>9617</c:v>
                </c:pt>
                <c:pt idx="79">
                  <c:v>9846</c:v>
                </c:pt>
                <c:pt idx="80">
                  <c:v>9848.5</c:v>
                </c:pt>
                <c:pt idx="81">
                  <c:v>9865.5</c:v>
                </c:pt>
                <c:pt idx="82">
                  <c:v>9871.5</c:v>
                </c:pt>
                <c:pt idx="83">
                  <c:v>9897</c:v>
                </c:pt>
                <c:pt idx="84">
                  <c:v>10134</c:v>
                </c:pt>
                <c:pt idx="85">
                  <c:v>10634</c:v>
                </c:pt>
                <c:pt idx="86">
                  <c:v>10851.5</c:v>
                </c:pt>
                <c:pt idx="87">
                  <c:v>10851.5</c:v>
                </c:pt>
                <c:pt idx="88">
                  <c:v>10851.5</c:v>
                </c:pt>
                <c:pt idx="89">
                  <c:v>11605.5</c:v>
                </c:pt>
                <c:pt idx="90">
                  <c:v>11607.5</c:v>
                </c:pt>
                <c:pt idx="91">
                  <c:v>11840.5</c:v>
                </c:pt>
                <c:pt idx="92">
                  <c:v>11842.5</c:v>
                </c:pt>
                <c:pt idx="93">
                  <c:v>11862</c:v>
                </c:pt>
                <c:pt idx="94">
                  <c:v>12308</c:v>
                </c:pt>
                <c:pt idx="95">
                  <c:v>11835</c:v>
                </c:pt>
                <c:pt idx="96">
                  <c:v>11835.5</c:v>
                </c:pt>
                <c:pt idx="97">
                  <c:v>11841</c:v>
                </c:pt>
                <c:pt idx="98">
                  <c:v>11841.5</c:v>
                </c:pt>
                <c:pt idx="99">
                  <c:v>11847</c:v>
                </c:pt>
                <c:pt idx="100">
                  <c:v>11847.5</c:v>
                </c:pt>
                <c:pt idx="101">
                  <c:v>12310</c:v>
                </c:pt>
                <c:pt idx="102">
                  <c:v>12310.5</c:v>
                </c:pt>
                <c:pt idx="103">
                  <c:v>12316</c:v>
                </c:pt>
                <c:pt idx="104">
                  <c:v>12316.5</c:v>
                </c:pt>
                <c:pt idx="105">
                  <c:v>12326</c:v>
                </c:pt>
                <c:pt idx="106">
                  <c:v>12326.5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7">
                  <c:v>-0.10399680000409717</c:v>
                </c:pt>
                <c:pt idx="74">
                  <c:v>-7.9881200006639119E-2</c:v>
                </c:pt>
                <c:pt idx="75">
                  <c:v>-0.10597600000619423</c:v>
                </c:pt>
                <c:pt idx="77">
                  <c:v>-8.5805199996684678E-2</c:v>
                </c:pt>
                <c:pt idx="80">
                  <c:v>-6.897239999671001E-2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A4-4C72-8256-B560591A1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25080"/>
        <c:axId val="1"/>
      </c:scatterChart>
      <c:valAx>
        <c:axId val="750125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882037533512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25737265415549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25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386058981233245"/>
          <c:y val="0.92024539877300615"/>
          <c:w val="0.6447721179624664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18</xdr:col>
      <xdr:colOff>228600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8065BF6-016A-A06B-B64D-A6E8AD68C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085" TargetMode="External"/><Relationship Id="rId13" Type="http://schemas.openxmlformats.org/officeDocument/2006/relationships/hyperlink" Target="http://www.konkoly.hu/cgi-bin/IBVS?4085" TargetMode="External"/><Relationship Id="rId18" Type="http://schemas.openxmlformats.org/officeDocument/2006/relationships/hyperlink" Target="http://vsolj.cetus-net.org/no46.pdf" TargetMode="External"/><Relationship Id="rId26" Type="http://schemas.openxmlformats.org/officeDocument/2006/relationships/hyperlink" Target="http://vsolj.cetus-net.org/no48.pdf" TargetMode="External"/><Relationship Id="rId39" Type="http://schemas.openxmlformats.org/officeDocument/2006/relationships/hyperlink" Target="http://vsolj.cetus-net.org/vsoljno59.pdf" TargetMode="External"/><Relationship Id="rId3" Type="http://schemas.openxmlformats.org/officeDocument/2006/relationships/hyperlink" Target="http://www.konkoly.hu/cgi-bin/IBVS?2892" TargetMode="External"/><Relationship Id="rId21" Type="http://schemas.openxmlformats.org/officeDocument/2006/relationships/hyperlink" Target="http://vsolj.cetus-net.org/no48.pdf" TargetMode="External"/><Relationship Id="rId34" Type="http://schemas.openxmlformats.org/officeDocument/2006/relationships/hyperlink" Target="http://www.konkoly.hu/cgi-bin/IBVS?6007" TargetMode="External"/><Relationship Id="rId7" Type="http://schemas.openxmlformats.org/officeDocument/2006/relationships/hyperlink" Target="http://www.konkoly.hu/cgi-bin/IBVS?4085" TargetMode="External"/><Relationship Id="rId12" Type="http://schemas.openxmlformats.org/officeDocument/2006/relationships/hyperlink" Target="http://www.konkoly.hu/cgi-bin/IBVS?4085" TargetMode="External"/><Relationship Id="rId17" Type="http://schemas.openxmlformats.org/officeDocument/2006/relationships/hyperlink" Target="http://www.konkoly.hu/cgi-bin/IBVS?5690" TargetMode="External"/><Relationship Id="rId25" Type="http://schemas.openxmlformats.org/officeDocument/2006/relationships/hyperlink" Target="http://vsolj.cetus-net.org/no48.pdf" TargetMode="External"/><Relationship Id="rId33" Type="http://schemas.openxmlformats.org/officeDocument/2006/relationships/hyperlink" Target="http://vsolj.cetus-net.org/vsoljno51.pdf" TargetMode="External"/><Relationship Id="rId38" Type="http://schemas.openxmlformats.org/officeDocument/2006/relationships/hyperlink" Target="http://vsolj.cetus-net.org/vsoljno59.pdf" TargetMode="External"/><Relationship Id="rId2" Type="http://schemas.openxmlformats.org/officeDocument/2006/relationships/hyperlink" Target="http://www.konkoly.hu/cgi-bin/IBVS?2892" TargetMode="External"/><Relationship Id="rId16" Type="http://schemas.openxmlformats.org/officeDocument/2006/relationships/hyperlink" Target="http://www.konkoly.hu/cgi-bin/IBVS?4085" TargetMode="External"/><Relationship Id="rId20" Type="http://schemas.openxmlformats.org/officeDocument/2006/relationships/hyperlink" Target="http://vsolj.cetus-net.org/no48.pdf" TargetMode="External"/><Relationship Id="rId29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konkoly.hu/cgi-bin/IBVS?1712" TargetMode="External"/><Relationship Id="rId6" Type="http://schemas.openxmlformats.org/officeDocument/2006/relationships/hyperlink" Target="http://www.konkoly.hu/cgi-bin/IBVS?2892" TargetMode="External"/><Relationship Id="rId11" Type="http://schemas.openxmlformats.org/officeDocument/2006/relationships/hyperlink" Target="http://www.konkoly.hu/cgi-bin/IBVS?4085" TargetMode="External"/><Relationship Id="rId24" Type="http://schemas.openxmlformats.org/officeDocument/2006/relationships/hyperlink" Target="http://vsolj.cetus-net.org/no48.pdf" TargetMode="External"/><Relationship Id="rId32" Type="http://schemas.openxmlformats.org/officeDocument/2006/relationships/hyperlink" Target="http://www.konkoly.hu/cgi-bin/IBVS?6007" TargetMode="External"/><Relationship Id="rId37" Type="http://schemas.openxmlformats.org/officeDocument/2006/relationships/hyperlink" Target="http://var.astro.cz/oejv/issues/oejv0147.pdf" TargetMode="External"/><Relationship Id="rId40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www.konkoly.hu/cgi-bin/IBVS?2892" TargetMode="External"/><Relationship Id="rId15" Type="http://schemas.openxmlformats.org/officeDocument/2006/relationships/hyperlink" Target="http://www.konkoly.hu/cgi-bin/IBVS?4085" TargetMode="External"/><Relationship Id="rId23" Type="http://schemas.openxmlformats.org/officeDocument/2006/relationships/hyperlink" Target="http://vsolj.cetus-net.org/no48.pdf" TargetMode="External"/><Relationship Id="rId28" Type="http://schemas.openxmlformats.org/officeDocument/2006/relationships/hyperlink" Target="http://vsolj.cetus-net.org/vsoljno50.pdf" TargetMode="External"/><Relationship Id="rId36" Type="http://schemas.openxmlformats.org/officeDocument/2006/relationships/hyperlink" Target="http://www.konkoly.hu/cgi-bin/IBVS?6007" TargetMode="External"/><Relationship Id="rId10" Type="http://schemas.openxmlformats.org/officeDocument/2006/relationships/hyperlink" Target="http://www.konkoly.hu/cgi-bin/IBVS?4085" TargetMode="External"/><Relationship Id="rId19" Type="http://schemas.openxmlformats.org/officeDocument/2006/relationships/hyperlink" Target="http://vsolj.cetus-net.org/no48.pdf" TargetMode="External"/><Relationship Id="rId31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konkoly.hu/cgi-bin/IBVS?2892" TargetMode="External"/><Relationship Id="rId9" Type="http://schemas.openxmlformats.org/officeDocument/2006/relationships/hyperlink" Target="http://www.konkoly.hu/cgi-bin/IBVS?4085" TargetMode="External"/><Relationship Id="rId14" Type="http://schemas.openxmlformats.org/officeDocument/2006/relationships/hyperlink" Target="http://www.konkoly.hu/cgi-bin/IBVS?4085" TargetMode="External"/><Relationship Id="rId22" Type="http://schemas.openxmlformats.org/officeDocument/2006/relationships/hyperlink" Target="http://vsolj.cetus-net.org/no48.pdf" TargetMode="External"/><Relationship Id="rId27" Type="http://schemas.openxmlformats.org/officeDocument/2006/relationships/hyperlink" Target="http://vsolj.cetus-net.org/no48.pdf" TargetMode="External"/><Relationship Id="rId30" Type="http://schemas.openxmlformats.org/officeDocument/2006/relationships/hyperlink" Target="http://vsolj.cetus-net.org/vsoljno50.pdf" TargetMode="External"/><Relationship Id="rId35" Type="http://schemas.openxmlformats.org/officeDocument/2006/relationships/hyperlink" Target="http://www.konkoly.hu/cgi-bin/IBVS?60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11"/>
  <sheetViews>
    <sheetView tabSelected="1" workbookViewId="0">
      <pane xSplit="14" ySplit="21" topLeftCell="O106" activePane="bottomRight" state="frozen"/>
      <selection pane="topRight" activeCell="O1" sqref="O1"/>
      <selection pane="bottomLeft" activeCell="A22" sqref="A22"/>
      <selection pane="bottomRight" activeCell="E9" sqref="E9"/>
    </sheetView>
  </sheetViews>
  <sheetFormatPr defaultColWidth="10.28515625" defaultRowHeight="12.75" x14ac:dyDescent="0.2"/>
  <cols>
    <col min="1" max="1" width="15.85546875" customWidth="1"/>
    <col min="2" max="2" width="5.140625" customWidth="1"/>
    <col min="3" max="3" width="13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2</v>
      </c>
      <c r="C1" s="8"/>
    </row>
    <row r="2" spans="1:6" x14ac:dyDescent="0.2">
      <c r="A2" t="s">
        <v>27</v>
      </c>
      <c r="B2" s="10" t="s">
        <v>52</v>
      </c>
    </row>
    <row r="3" spans="1:6" ht="13.5" thickBot="1" x14ac:dyDescent="0.25"/>
    <row r="4" spans="1:6" ht="14.25" thickTop="1" thickBot="1" x14ac:dyDescent="0.25">
      <c r="A4" s="5" t="s">
        <v>3</v>
      </c>
      <c r="C4" s="2">
        <v>40890.515800000001</v>
      </c>
      <c r="D4" s="3">
        <v>1.4853784000000001</v>
      </c>
    </row>
    <row r="5" spans="1:6" ht="13.5" thickTop="1" x14ac:dyDescent="0.2">
      <c r="A5" s="11" t="s">
        <v>54</v>
      </c>
      <c r="B5" s="12"/>
      <c r="C5" s="13">
        <v>-9.5</v>
      </c>
      <c r="D5" s="12" t="s">
        <v>55</v>
      </c>
    </row>
    <row r="6" spans="1:6" x14ac:dyDescent="0.2">
      <c r="A6" s="5" t="s">
        <v>4</v>
      </c>
    </row>
    <row r="7" spans="1:6" x14ac:dyDescent="0.2">
      <c r="A7" t="s">
        <v>5</v>
      </c>
      <c r="C7">
        <f>+C4</f>
        <v>40890.515800000001</v>
      </c>
    </row>
    <row r="8" spans="1:6" x14ac:dyDescent="0.2">
      <c r="A8" t="s">
        <v>6</v>
      </c>
      <c r="C8">
        <f>+D4</f>
        <v>1.4853784000000001</v>
      </c>
    </row>
    <row r="9" spans="1:6" x14ac:dyDescent="0.2">
      <c r="A9" s="30" t="s">
        <v>62</v>
      </c>
      <c r="B9" s="31">
        <v>56</v>
      </c>
      <c r="C9" s="28" t="str">
        <f>"F"&amp;B9</f>
        <v>F56</v>
      </c>
      <c r="D9" s="29" t="str">
        <f>"G"&amp;B9</f>
        <v>G56</v>
      </c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6" x14ac:dyDescent="0.2">
      <c r="A11" s="12" t="s">
        <v>19</v>
      </c>
      <c r="B11" s="12"/>
      <c r="C11" s="27">
        <f ca="1">INTERCEPT(INDIRECT($D$9):G991,INDIRECT($C$9):F991)</f>
        <v>1.1072410673604871E-2</v>
      </c>
      <c r="D11" s="14"/>
      <c r="E11" s="12"/>
    </row>
    <row r="12" spans="1:6" x14ac:dyDescent="0.2">
      <c r="A12" s="12" t="s">
        <v>20</v>
      </c>
      <c r="B12" s="12"/>
      <c r="C12" s="27">
        <f ca="1">SLOPE(INDIRECT($D$9):G991,INDIRECT($C$9):F991)</f>
        <v>-4.1870868464059711E-6</v>
      </c>
      <c r="D12" s="14"/>
      <c r="E12" s="12"/>
    </row>
    <row r="13" spans="1:6" x14ac:dyDescent="0.2">
      <c r="A13" s="12" t="s">
        <v>22</v>
      </c>
      <c r="B13" s="12"/>
      <c r="C13" s="14" t="s">
        <v>17</v>
      </c>
    </row>
    <row r="14" spans="1:6" x14ac:dyDescent="0.2">
      <c r="A14" s="12"/>
      <c r="B14" s="12"/>
      <c r="C14" s="12"/>
    </row>
    <row r="15" spans="1:6" x14ac:dyDescent="0.2">
      <c r="A15" s="15" t="s">
        <v>21</v>
      </c>
      <c r="B15" s="12"/>
      <c r="C15" s="16">
        <f ca="1">(C7+C11)+(C8+C12)*INT(MAX(F21:F3532))</f>
        <v>59199.2494207782</v>
      </c>
      <c r="E15" s="17" t="s">
        <v>60</v>
      </c>
      <c r="F15" s="13">
        <v>1</v>
      </c>
    </row>
    <row r="16" spans="1:6" x14ac:dyDescent="0.2">
      <c r="A16" s="19" t="s">
        <v>7</v>
      </c>
      <c r="B16" s="12"/>
      <c r="C16" s="20">
        <f ca="1">+C8+C12</f>
        <v>1.4853742129131537</v>
      </c>
      <c r="E16" s="17" t="s">
        <v>56</v>
      </c>
      <c r="F16" s="18">
        <f ca="1">NOW()+15018.5+$C$5/24</f>
        <v>60093.616149884256</v>
      </c>
    </row>
    <row r="17" spans="1:21" ht="13.5" thickBot="1" x14ac:dyDescent="0.25">
      <c r="A17" s="17" t="s">
        <v>58</v>
      </c>
      <c r="B17" s="12"/>
      <c r="C17" s="12">
        <f>COUNT(C21:C2190)</f>
        <v>107</v>
      </c>
      <c r="E17" s="17" t="s">
        <v>61</v>
      </c>
      <c r="F17" s="18">
        <f ca="1">ROUND(2*(F16-$C$7)/$C$8,0)/2+F15</f>
        <v>12929</v>
      </c>
    </row>
    <row r="18" spans="1:21" ht="14.25" thickTop="1" thickBot="1" x14ac:dyDescent="0.25">
      <c r="A18" s="19" t="s">
        <v>8</v>
      </c>
      <c r="B18" s="12"/>
      <c r="C18" s="22">
        <f ca="1">+C15</f>
        <v>59199.2494207782</v>
      </c>
      <c r="D18" s="23">
        <f ca="1">+C16</f>
        <v>1.4853742129131537</v>
      </c>
      <c r="E18" s="17" t="s">
        <v>57</v>
      </c>
      <c r="F18" s="29">
        <f ca="1">ROUND(2*(F16-$C$15)/$C$16,0)/2+F15</f>
        <v>603</v>
      </c>
    </row>
    <row r="19" spans="1:21" ht="13.5" thickTop="1" x14ac:dyDescent="0.2">
      <c r="E19" s="17" t="s">
        <v>59</v>
      </c>
      <c r="F19" s="21">
        <f ca="1">+$C$15+$C$16*F18-15018.5-$C$5/24</f>
        <v>45076.825904498168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63</v>
      </c>
      <c r="I20" s="7" t="s">
        <v>77</v>
      </c>
      <c r="J20" s="7" t="s">
        <v>72</v>
      </c>
      <c r="K20" s="7" t="s">
        <v>70</v>
      </c>
      <c r="L20" s="7" t="s">
        <v>401</v>
      </c>
      <c r="M20" s="7" t="s">
        <v>28</v>
      </c>
      <c r="N20" s="7" t="s">
        <v>29</v>
      </c>
      <c r="O20" s="7" t="s">
        <v>26</v>
      </c>
      <c r="P20" s="6" t="s">
        <v>25</v>
      </c>
      <c r="Q20" s="4" t="s">
        <v>18</v>
      </c>
      <c r="U20" s="65" t="s">
        <v>397</v>
      </c>
    </row>
    <row r="21" spans="1:21" s="9" customFormat="1" ht="12.75" customHeight="1" x14ac:dyDescent="0.2">
      <c r="A21" s="32" t="s">
        <v>64</v>
      </c>
      <c r="B21" s="33" t="s">
        <v>49</v>
      </c>
      <c r="C21" s="32">
        <v>19836.021000000001</v>
      </c>
      <c r="D21" s="32" t="s">
        <v>65</v>
      </c>
      <c r="E21" s="9">
        <f t="shared" ref="E21:E52" si="0">+(C21-C$7)/C$8</f>
        <v>-14174.499104066681</v>
      </c>
      <c r="F21" s="9">
        <f t="shared" ref="F21:F52" si="1">ROUND(2*E21,0)/2</f>
        <v>-14174.5</v>
      </c>
      <c r="G21" s="9">
        <f t="shared" ref="G21:G37" si="2">+C21-(C$7+F21*C$8)</f>
        <v>1.3308000015967991E-3</v>
      </c>
      <c r="H21" s="9">
        <f t="shared" ref="H21:H36" si="3">+G21</f>
        <v>1.3308000015967991E-3</v>
      </c>
      <c r="Q21" s="25">
        <f t="shared" ref="Q21:Q52" si="4">+C21-15018.5</f>
        <v>4817.5210000000006</v>
      </c>
    </row>
    <row r="22" spans="1:21" s="9" customFormat="1" ht="12.75" customHeight="1" x14ac:dyDescent="0.2">
      <c r="A22" s="60" t="s">
        <v>90</v>
      </c>
      <c r="B22" s="61" t="s">
        <v>51</v>
      </c>
      <c r="C22" s="62">
        <v>20095.22</v>
      </c>
      <c r="D22" s="24"/>
      <c r="E22" s="34">
        <f t="shared" si="0"/>
        <v>-13999.998788187575</v>
      </c>
      <c r="F22" s="9">
        <f t="shared" si="1"/>
        <v>-14000</v>
      </c>
      <c r="G22" s="9">
        <f t="shared" si="2"/>
        <v>1.8000000018218998E-3</v>
      </c>
      <c r="H22" s="9">
        <f t="shared" si="3"/>
        <v>1.8000000018218998E-3</v>
      </c>
      <c r="Q22" s="25">
        <f t="shared" si="4"/>
        <v>5076.7200000000012</v>
      </c>
    </row>
    <row r="23" spans="1:21" s="9" customFormat="1" ht="12.75" customHeight="1" x14ac:dyDescent="0.2">
      <c r="A23" s="32" t="s">
        <v>64</v>
      </c>
      <c r="B23" s="33" t="s">
        <v>51</v>
      </c>
      <c r="C23" s="32">
        <v>20095.221799999999</v>
      </c>
      <c r="D23" s="32" t="s">
        <v>65</v>
      </c>
      <c r="E23" s="9">
        <f t="shared" si="0"/>
        <v>-13999.997576375152</v>
      </c>
      <c r="F23" s="9">
        <f t="shared" si="1"/>
        <v>-14000</v>
      </c>
      <c r="G23" s="9">
        <f t="shared" si="2"/>
        <v>3.6000000000058208E-3</v>
      </c>
      <c r="H23" s="9">
        <f t="shared" si="3"/>
        <v>3.6000000000058208E-3</v>
      </c>
      <c r="Q23" s="25">
        <f t="shared" si="4"/>
        <v>5076.7217999999993</v>
      </c>
    </row>
    <row r="24" spans="1:21" s="9" customFormat="1" ht="12.75" customHeight="1" x14ac:dyDescent="0.2">
      <c r="A24" s="32" t="s">
        <v>64</v>
      </c>
      <c r="B24" s="33" t="s">
        <v>51</v>
      </c>
      <c r="C24" s="32">
        <v>23401.68</v>
      </c>
      <c r="D24" s="32" t="s">
        <v>65</v>
      </c>
      <c r="E24" s="9">
        <f t="shared" si="0"/>
        <v>-11773.993616710732</v>
      </c>
      <c r="F24" s="9">
        <f t="shared" si="1"/>
        <v>-11774</v>
      </c>
      <c r="G24" s="9">
        <f t="shared" si="2"/>
        <v>9.4816000018909108E-3</v>
      </c>
      <c r="H24" s="9">
        <f t="shared" si="3"/>
        <v>9.4816000018909108E-3</v>
      </c>
      <c r="Q24" s="25">
        <f t="shared" si="4"/>
        <v>8383.18</v>
      </c>
    </row>
    <row r="25" spans="1:21" s="9" customFormat="1" ht="12.75" customHeight="1" x14ac:dyDescent="0.2">
      <c r="A25" s="32" t="s">
        <v>64</v>
      </c>
      <c r="B25" s="33" t="s">
        <v>51</v>
      </c>
      <c r="C25" s="32">
        <v>26035.251</v>
      </c>
      <c r="D25" s="32" t="s">
        <v>65</v>
      </c>
      <c r="E25" s="9">
        <f t="shared" si="0"/>
        <v>-10000.996917687775</v>
      </c>
      <c r="F25" s="9">
        <f t="shared" si="1"/>
        <v>-10001</v>
      </c>
      <c r="G25" s="9">
        <f t="shared" si="2"/>
        <v>4.5783999994455371E-3</v>
      </c>
      <c r="H25" s="9">
        <f t="shared" si="3"/>
        <v>4.5783999994455371E-3</v>
      </c>
      <c r="Q25" s="25">
        <f t="shared" si="4"/>
        <v>11016.751</v>
      </c>
    </row>
    <row r="26" spans="1:21" s="9" customFormat="1" ht="12.75" customHeight="1" x14ac:dyDescent="0.2">
      <c r="A26" s="32" t="s">
        <v>64</v>
      </c>
      <c r="B26" s="33" t="s">
        <v>51</v>
      </c>
      <c r="C26" s="32">
        <v>26387.281999999999</v>
      </c>
      <c r="D26" s="32" t="s">
        <v>65</v>
      </c>
      <c r="E26" s="9">
        <f t="shared" si="0"/>
        <v>-9763.9993957095376</v>
      </c>
      <c r="F26" s="9">
        <f t="shared" si="1"/>
        <v>-9764</v>
      </c>
      <c r="G26" s="9">
        <f t="shared" si="2"/>
        <v>8.9759999900707044E-4</v>
      </c>
      <c r="H26" s="9">
        <f t="shared" si="3"/>
        <v>8.9759999900707044E-4</v>
      </c>
      <c r="Q26" s="25">
        <f t="shared" si="4"/>
        <v>11368.781999999999</v>
      </c>
    </row>
    <row r="27" spans="1:21" s="9" customFormat="1" ht="12.75" customHeight="1" x14ac:dyDescent="0.2">
      <c r="A27" s="60" t="s">
        <v>110</v>
      </c>
      <c r="B27" s="61" t="s">
        <v>51</v>
      </c>
      <c r="C27" s="62">
        <v>27146.328000000001</v>
      </c>
      <c r="D27" s="24"/>
      <c r="E27" s="34">
        <f t="shared" si="0"/>
        <v>-9252.9875215635275</v>
      </c>
      <c r="F27" s="9">
        <f t="shared" si="1"/>
        <v>-9253</v>
      </c>
      <c r="G27" s="9">
        <f t="shared" si="2"/>
        <v>1.8535200000769692E-2</v>
      </c>
      <c r="H27" s="9">
        <f t="shared" si="3"/>
        <v>1.8535200000769692E-2</v>
      </c>
      <c r="Q27" s="25">
        <f t="shared" si="4"/>
        <v>12127.828000000001</v>
      </c>
    </row>
    <row r="28" spans="1:21" s="9" customFormat="1" ht="12.75" customHeight="1" x14ac:dyDescent="0.2">
      <c r="A28" s="32" t="s">
        <v>64</v>
      </c>
      <c r="B28" s="33" t="s">
        <v>51</v>
      </c>
      <c r="C28" s="32">
        <v>27443.3878</v>
      </c>
      <c r="D28" s="32" t="s">
        <v>65</v>
      </c>
      <c r="E28" s="9">
        <f t="shared" si="0"/>
        <v>-9052.9982124420276</v>
      </c>
      <c r="F28" s="9">
        <f t="shared" si="1"/>
        <v>-9053</v>
      </c>
      <c r="G28" s="9">
        <f t="shared" si="2"/>
        <v>2.6552000017545652E-3</v>
      </c>
      <c r="H28" s="9">
        <f t="shared" si="3"/>
        <v>2.6552000017545652E-3</v>
      </c>
      <c r="Q28" s="25">
        <f t="shared" si="4"/>
        <v>12424.8878</v>
      </c>
    </row>
    <row r="29" spans="1:21" s="9" customFormat="1" ht="12.75" customHeight="1" x14ac:dyDescent="0.2">
      <c r="A29" s="60" t="s">
        <v>115</v>
      </c>
      <c r="B29" s="61" t="s">
        <v>51</v>
      </c>
      <c r="C29" s="62">
        <v>27443.388999999999</v>
      </c>
      <c r="D29" s="24"/>
      <c r="E29" s="34">
        <f t="shared" si="0"/>
        <v>-9052.9974045670788</v>
      </c>
      <c r="F29" s="9">
        <f t="shared" si="1"/>
        <v>-9053</v>
      </c>
      <c r="G29" s="9">
        <f t="shared" si="2"/>
        <v>3.8552000005438458E-3</v>
      </c>
      <c r="H29" s="9">
        <f t="shared" si="3"/>
        <v>3.8552000005438458E-3</v>
      </c>
      <c r="Q29" s="25">
        <f t="shared" si="4"/>
        <v>12424.888999999999</v>
      </c>
    </row>
    <row r="30" spans="1:21" s="9" customFormat="1" ht="12.75" customHeight="1" x14ac:dyDescent="0.2">
      <c r="A30" s="32" t="s">
        <v>64</v>
      </c>
      <c r="B30" s="33" t="s">
        <v>51</v>
      </c>
      <c r="C30" s="32">
        <v>27464.184000000001</v>
      </c>
      <c r="D30" s="32" t="s">
        <v>65</v>
      </c>
      <c r="E30" s="9">
        <f t="shared" si="0"/>
        <v>-9038.997604920065</v>
      </c>
      <c r="F30" s="9">
        <f t="shared" si="1"/>
        <v>-9039</v>
      </c>
      <c r="G30" s="9">
        <f t="shared" si="2"/>
        <v>3.5576000009314157E-3</v>
      </c>
      <c r="H30" s="9">
        <f t="shared" si="3"/>
        <v>3.5576000009314157E-3</v>
      </c>
      <c r="Q30" s="25">
        <f t="shared" si="4"/>
        <v>12445.684000000001</v>
      </c>
    </row>
    <row r="31" spans="1:21" s="9" customFormat="1" ht="12.75" customHeight="1" x14ac:dyDescent="0.2">
      <c r="A31" s="32" t="s">
        <v>64</v>
      </c>
      <c r="B31" s="33" t="s">
        <v>51</v>
      </c>
      <c r="C31" s="32">
        <v>29225.848999999998</v>
      </c>
      <c r="D31" s="32" t="s">
        <v>65</v>
      </c>
      <c r="E31" s="9">
        <f t="shared" si="0"/>
        <v>-7852.9934190506619</v>
      </c>
      <c r="F31" s="9">
        <f t="shared" si="1"/>
        <v>-7853</v>
      </c>
      <c r="G31" s="9">
        <f t="shared" si="2"/>
        <v>9.7751999965112191E-3</v>
      </c>
      <c r="H31" s="9">
        <f t="shared" si="3"/>
        <v>9.7751999965112191E-3</v>
      </c>
      <c r="Q31" s="25">
        <f t="shared" si="4"/>
        <v>14207.348999999998</v>
      </c>
    </row>
    <row r="32" spans="1:21" s="9" customFormat="1" ht="12.75" customHeight="1" x14ac:dyDescent="0.2">
      <c r="A32" s="32" t="s">
        <v>64</v>
      </c>
      <c r="B32" s="33" t="s">
        <v>51</v>
      </c>
      <c r="C32" s="32">
        <v>29234.756000000001</v>
      </c>
      <c r="D32" s="32" t="s">
        <v>65</v>
      </c>
      <c r="E32" s="9">
        <f t="shared" si="0"/>
        <v>-7846.9969672374391</v>
      </c>
      <c r="F32" s="9">
        <f t="shared" si="1"/>
        <v>-7847</v>
      </c>
      <c r="G32" s="9">
        <f t="shared" si="2"/>
        <v>4.5048000029055402E-3</v>
      </c>
      <c r="H32" s="9">
        <f t="shared" si="3"/>
        <v>4.5048000029055402E-3</v>
      </c>
      <c r="Q32" s="25">
        <f t="shared" si="4"/>
        <v>14216.256000000001</v>
      </c>
    </row>
    <row r="33" spans="1:21" s="9" customFormat="1" ht="12.75" customHeight="1" x14ac:dyDescent="0.2">
      <c r="A33" s="32" t="s">
        <v>64</v>
      </c>
      <c r="B33" s="33" t="s">
        <v>51</v>
      </c>
      <c r="C33" s="32">
        <v>29307.539000000001</v>
      </c>
      <c r="D33" s="32" t="s">
        <v>65</v>
      </c>
      <c r="E33" s="9">
        <f t="shared" si="0"/>
        <v>-7797.9973318583334</v>
      </c>
      <c r="F33" s="9">
        <f t="shared" si="1"/>
        <v>-7798</v>
      </c>
      <c r="G33" s="9">
        <f t="shared" si="2"/>
        <v>3.9632000007259194E-3</v>
      </c>
      <c r="H33" s="9">
        <f t="shared" si="3"/>
        <v>3.9632000007259194E-3</v>
      </c>
      <c r="Q33" s="25">
        <f t="shared" si="4"/>
        <v>14289.039000000001</v>
      </c>
    </row>
    <row r="34" spans="1:21" s="9" customFormat="1" ht="12.75" customHeight="1" x14ac:dyDescent="0.2">
      <c r="A34" s="32" t="s">
        <v>64</v>
      </c>
      <c r="B34" s="33" t="s">
        <v>51</v>
      </c>
      <c r="C34" s="32">
        <v>29335.758000000002</v>
      </c>
      <c r="D34" s="32" t="s">
        <v>65</v>
      </c>
      <c r="E34" s="9">
        <f t="shared" si="0"/>
        <v>-7778.999479189948</v>
      </c>
      <c r="F34" s="9">
        <f t="shared" si="1"/>
        <v>-7779</v>
      </c>
      <c r="G34" s="9">
        <f t="shared" si="2"/>
        <v>7.7360000068438239E-4</v>
      </c>
      <c r="H34" s="9">
        <f t="shared" si="3"/>
        <v>7.7360000068438239E-4</v>
      </c>
      <c r="Q34" s="25">
        <f t="shared" si="4"/>
        <v>14317.258000000002</v>
      </c>
    </row>
    <row r="35" spans="1:21" s="9" customFormat="1" ht="12.75" customHeight="1" x14ac:dyDescent="0.2">
      <c r="A35" s="32" t="s">
        <v>64</v>
      </c>
      <c r="B35" s="33" t="s">
        <v>51</v>
      </c>
      <c r="C35" s="32">
        <v>40545.898999999998</v>
      </c>
      <c r="D35" s="32" t="s">
        <v>65</v>
      </c>
      <c r="E35" s="9">
        <f t="shared" si="0"/>
        <v>-232.0060666022903</v>
      </c>
      <c r="F35" s="9">
        <f t="shared" si="1"/>
        <v>-232</v>
      </c>
      <c r="G35" s="9">
        <f t="shared" si="2"/>
        <v>-9.0112000034423545E-3</v>
      </c>
      <c r="H35" s="9">
        <f t="shared" si="3"/>
        <v>-9.0112000034423545E-3</v>
      </c>
      <c r="Q35" s="25">
        <f t="shared" si="4"/>
        <v>25527.398999999998</v>
      </c>
    </row>
    <row r="36" spans="1:21" s="9" customFormat="1" ht="12.75" customHeight="1" x14ac:dyDescent="0.2">
      <c r="A36" s="34" t="s">
        <v>15</v>
      </c>
      <c r="B36" s="35"/>
      <c r="C36" s="36">
        <v>40890.515800000001</v>
      </c>
      <c r="D36" s="36" t="s">
        <v>17</v>
      </c>
      <c r="E36" s="9">
        <f t="shared" si="0"/>
        <v>0</v>
      </c>
      <c r="F36" s="9">
        <f t="shared" si="1"/>
        <v>0</v>
      </c>
      <c r="G36" s="9">
        <f t="shared" si="2"/>
        <v>0</v>
      </c>
      <c r="H36" s="9">
        <f t="shared" si="3"/>
        <v>0</v>
      </c>
      <c r="O36" s="9">
        <f t="shared" ref="O36:O67" ca="1" si="5">+C$11+C$12*$F36</f>
        <v>1.1072410673604871E-2</v>
      </c>
      <c r="Q36" s="25">
        <f t="shared" si="4"/>
        <v>25872.015800000001</v>
      </c>
    </row>
    <row r="37" spans="1:21" s="9" customFormat="1" ht="12.75" customHeight="1" x14ac:dyDescent="0.2">
      <c r="A37" s="60" t="s">
        <v>142</v>
      </c>
      <c r="B37" s="61" t="s">
        <v>51</v>
      </c>
      <c r="C37" s="62">
        <v>41364.370000000003</v>
      </c>
      <c r="D37" s="24"/>
      <c r="E37" s="34">
        <f t="shared" si="0"/>
        <v>319.0124482758074</v>
      </c>
      <c r="F37" s="9">
        <f t="shared" si="1"/>
        <v>319</v>
      </c>
      <c r="G37" s="9">
        <f t="shared" si="2"/>
        <v>1.8490399997972418E-2</v>
      </c>
      <c r="I37" s="9">
        <f>G37</f>
        <v>1.8490399997972418E-2</v>
      </c>
      <c r="O37" s="9">
        <f t="shared" ca="1" si="5"/>
        <v>9.7367299696013657E-3</v>
      </c>
      <c r="Q37" s="25">
        <f t="shared" si="4"/>
        <v>26345.870000000003</v>
      </c>
    </row>
    <row r="38" spans="1:21" s="9" customFormat="1" ht="12.75" customHeight="1" x14ac:dyDescent="0.2">
      <c r="A38" s="60" t="s">
        <v>142</v>
      </c>
      <c r="B38" s="61" t="s">
        <v>51</v>
      </c>
      <c r="C38" s="62">
        <v>41413.264999999999</v>
      </c>
      <c r="D38" s="24"/>
      <c r="E38" s="34">
        <f t="shared" si="0"/>
        <v>351.92998632536893</v>
      </c>
      <c r="F38" s="9">
        <f t="shared" si="1"/>
        <v>352</v>
      </c>
      <c r="I38" s="9">
        <f>G38</f>
        <v>0</v>
      </c>
      <c r="O38" s="9">
        <f t="shared" ca="1" si="5"/>
        <v>9.5985561036699696E-3</v>
      </c>
      <c r="Q38" s="25">
        <f t="shared" si="4"/>
        <v>26394.764999999999</v>
      </c>
      <c r="U38" s="9">
        <f>+C38-(C$7+F38*C$8)</f>
        <v>-0.10399680000409717</v>
      </c>
    </row>
    <row r="39" spans="1:21" s="9" customFormat="1" ht="12.75" customHeight="1" x14ac:dyDescent="0.2">
      <c r="A39" s="32" t="s">
        <v>64</v>
      </c>
      <c r="B39" s="33" t="s">
        <v>51</v>
      </c>
      <c r="C39" s="32">
        <v>42041.6826</v>
      </c>
      <c r="D39" s="32" t="s">
        <v>65</v>
      </c>
      <c r="E39" s="9">
        <f t="shared" si="0"/>
        <v>774.99901708547736</v>
      </c>
      <c r="F39" s="9">
        <f t="shared" si="1"/>
        <v>775</v>
      </c>
      <c r="G39" s="9">
        <f t="shared" ref="G39:G70" si="6">+C39-(C$7+F39*C$8)</f>
        <v>-1.4599999994970858E-3</v>
      </c>
      <c r="J39" s="9">
        <f t="shared" ref="J39:J44" si="7">G39</f>
        <v>-1.4599999994970858E-3</v>
      </c>
      <c r="O39" s="9">
        <f t="shared" ca="1" si="5"/>
        <v>7.8274183676402438E-3</v>
      </c>
      <c r="Q39" s="25">
        <f t="shared" si="4"/>
        <v>27023.1826</v>
      </c>
    </row>
    <row r="40" spans="1:21" s="9" customFormat="1" ht="12.75" customHeight="1" x14ac:dyDescent="0.2">
      <c r="A40" s="32" t="s">
        <v>50</v>
      </c>
      <c r="B40" s="33" t="s">
        <v>51</v>
      </c>
      <c r="C40" s="32">
        <v>42459.072</v>
      </c>
      <c r="D40" s="32" t="s">
        <v>63</v>
      </c>
      <c r="E40" s="9">
        <f t="shared" si="0"/>
        <v>1055.9977174839751</v>
      </c>
      <c r="F40" s="9">
        <f t="shared" si="1"/>
        <v>1056</v>
      </c>
      <c r="G40" s="9">
        <f t="shared" si="6"/>
        <v>-3.3904000010807067E-3</v>
      </c>
      <c r="J40" s="9">
        <f t="shared" si="7"/>
        <v>-3.3904000010807067E-3</v>
      </c>
      <c r="O40" s="9">
        <f t="shared" ca="1" si="5"/>
        <v>6.6508469638001657E-3</v>
      </c>
      <c r="Q40" s="25">
        <f t="shared" si="4"/>
        <v>27440.572</v>
      </c>
    </row>
    <row r="41" spans="1:21" s="9" customFormat="1" ht="12.75" customHeight="1" x14ac:dyDescent="0.2">
      <c r="A41" s="32" t="s">
        <v>64</v>
      </c>
      <c r="B41" s="33" t="s">
        <v>51</v>
      </c>
      <c r="C41" s="32">
        <v>42788.829100000003</v>
      </c>
      <c r="D41" s="32" t="s">
        <v>65</v>
      </c>
      <c r="E41" s="9">
        <f t="shared" si="0"/>
        <v>1277.9998012627634</v>
      </c>
      <c r="F41" s="9">
        <f t="shared" si="1"/>
        <v>1278</v>
      </c>
      <c r="G41" s="9">
        <f t="shared" si="6"/>
        <v>-2.9519999952754006E-4</v>
      </c>
      <c r="J41" s="9">
        <f t="shared" si="7"/>
        <v>-2.9519999952754006E-4</v>
      </c>
      <c r="O41" s="9">
        <f t="shared" ca="1" si="5"/>
        <v>5.7213136838980402E-3</v>
      </c>
      <c r="Q41" s="25">
        <f t="shared" si="4"/>
        <v>27770.329100000003</v>
      </c>
    </row>
    <row r="42" spans="1:21" s="9" customFormat="1" ht="12.75" customHeight="1" x14ac:dyDescent="0.2">
      <c r="A42" s="32" t="s">
        <v>64</v>
      </c>
      <c r="B42" s="33" t="s">
        <v>51</v>
      </c>
      <c r="C42" s="32">
        <v>42791.801800000001</v>
      </c>
      <c r="D42" s="32" t="s">
        <v>65</v>
      </c>
      <c r="E42" s="9">
        <f t="shared" si="0"/>
        <v>1280.0011094815973</v>
      </c>
      <c r="F42" s="9">
        <f t="shared" si="1"/>
        <v>1280</v>
      </c>
      <c r="G42" s="9">
        <f t="shared" si="6"/>
        <v>1.6479999976581894E-3</v>
      </c>
      <c r="J42" s="9">
        <f t="shared" si="7"/>
        <v>1.6479999976581894E-3</v>
      </c>
      <c r="O42" s="9">
        <f t="shared" ca="1" si="5"/>
        <v>5.7129395102052281E-3</v>
      </c>
      <c r="Q42" s="25">
        <f t="shared" si="4"/>
        <v>27773.301800000001</v>
      </c>
    </row>
    <row r="43" spans="1:21" s="9" customFormat="1" ht="12.75" customHeight="1" x14ac:dyDescent="0.2">
      <c r="A43" s="32" t="s">
        <v>64</v>
      </c>
      <c r="B43" s="33" t="s">
        <v>51</v>
      </c>
      <c r="C43" s="32">
        <v>42794.770400000001</v>
      </c>
      <c r="D43" s="32" t="s">
        <v>65</v>
      </c>
      <c r="E43" s="9">
        <f t="shared" si="0"/>
        <v>1281.9996574610213</v>
      </c>
      <c r="F43" s="9">
        <f t="shared" si="1"/>
        <v>1282</v>
      </c>
      <c r="G43" s="9">
        <f t="shared" si="6"/>
        <v>-5.0879999616881832E-4</v>
      </c>
      <c r="J43" s="9">
        <f t="shared" si="7"/>
        <v>-5.0879999616881832E-4</v>
      </c>
      <c r="O43" s="9">
        <f t="shared" ca="1" si="5"/>
        <v>5.704565336512416E-3</v>
      </c>
      <c r="Q43" s="25">
        <f t="shared" si="4"/>
        <v>27776.270400000001</v>
      </c>
    </row>
    <row r="44" spans="1:21" s="9" customFormat="1" ht="12.75" customHeight="1" x14ac:dyDescent="0.2">
      <c r="A44" s="32" t="s">
        <v>64</v>
      </c>
      <c r="B44" s="33" t="s">
        <v>51</v>
      </c>
      <c r="C44" s="32">
        <v>42803.683199999999</v>
      </c>
      <c r="D44" s="32" t="s">
        <v>65</v>
      </c>
      <c r="E44" s="9">
        <f t="shared" si="0"/>
        <v>1288.0000140031646</v>
      </c>
      <c r="F44" s="9">
        <f t="shared" si="1"/>
        <v>1288</v>
      </c>
      <c r="G44" s="9">
        <f t="shared" si="6"/>
        <v>2.0799998310394585E-5</v>
      </c>
      <c r="J44" s="9">
        <f t="shared" si="7"/>
        <v>2.0799998310394585E-5</v>
      </c>
      <c r="O44" s="9">
        <f t="shared" ca="1" si="5"/>
        <v>5.6794428154339806E-3</v>
      </c>
      <c r="Q44" s="25">
        <f t="shared" si="4"/>
        <v>27785.183199999999</v>
      </c>
    </row>
    <row r="45" spans="1:21" s="9" customFormat="1" ht="12.75" customHeight="1" x14ac:dyDescent="0.2">
      <c r="A45" s="60" t="s">
        <v>172</v>
      </c>
      <c r="B45" s="61" t="s">
        <v>51</v>
      </c>
      <c r="C45" s="62">
        <v>42836.349000000002</v>
      </c>
      <c r="D45" s="24"/>
      <c r="E45" s="34">
        <f t="shared" si="0"/>
        <v>1309.9915819430259</v>
      </c>
      <c r="F45" s="9">
        <f t="shared" si="1"/>
        <v>1310</v>
      </c>
      <c r="G45" s="9">
        <f t="shared" si="6"/>
        <v>-1.250399999844376E-2</v>
      </c>
      <c r="I45" s="9">
        <f t="shared" ref="I45:I52" si="8">G45</f>
        <v>-1.250399999844376E-2</v>
      </c>
      <c r="O45" s="9">
        <f t="shared" ca="1" si="5"/>
        <v>5.5873269048130492E-3</v>
      </c>
      <c r="Q45" s="25">
        <f t="shared" si="4"/>
        <v>27817.849000000002</v>
      </c>
    </row>
    <row r="46" spans="1:21" s="9" customFormat="1" ht="12.75" customHeight="1" x14ac:dyDescent="0.2">
      <c r="A46" s="60" t="s">
        <v>172</v>
      </c>
      <c r="B46" s="61" t="s">
        <v>51</v>
      </c>
      <c r="C46" s="62">
        <v>43124.521999999997</v>
      </c>
      <c r="D46" s="24"/>
      <c r="E46" s="34">
        <f t="shared" si="0"/>
        <v>1503.9980384796197</v>
      </c>
      <c r="F46" s="9">
        <f t="shared" si="1"/>
        <v>1504</v>
      </c>
      <c r="G46" s="9">
        <f t="shared" si="6"/>
        <v>-2.9136000011931174E-3</v>
      </c>
      <c r="I46" s="9">
        <f t="shared" si="8"/>
        <v>-2.9136000011931174E-3</v>
      </c>
      <c r="O46" s="9">
        <f t="shared" ca="1" si="5"/>
        <v>4.7750320566102905E-3</v>
      </c>
      <c r="Q46" s="25">
        <f t="shared" si="4"/>
        <v>28106.021999999997</v>
      </c>
    </row>
    <row r="47" spans="1:21" s="9" customFormat="1" ht="12.75" customHeight="1" x14ac:dyDescent="0.2">
      <c r="A47" s="60" t="s">
        <v>172</v>
      </c>
      <c r="B47" s="61" t="s">
        <v>51</v>
      </c>
      <c r="C47" s="62">
        <v>43136.41</v>
      </c>
      <c r="D47" s="24"/>
      <c r="E47" s="34">
        <f t="shared" si="0"/>
        <v>1512.001386313415</v>
      </c>
      <c r="F47" s="9">
        <f t="shared" si="1"/>
        <v>1512</v>
      </c>
      <c r="G47" s="9">
        <f t="shared" si="6"/>
        <v>2.0592000000760891E-3</v>
      </c>
      <c r="I47" s="9">
        <f t="shared" si="8"/>
        <v>2.0592000000760891E-3</v>
      </c>
      <c r="O47" s="9">
        <f t="shared" ca="1" si="5"/>
        <v>4.741535361839043E-3</v>
      </c>
      <c r="Q47" s="25">
        <f t="shared" si="4"/>
        <v>28117.910000000003</v>
      </c>
    </row>
    <row r="48" spans="1:21" s="9" customFormat="1" ht="12.75" customHeight="1" x14ac:dyDescent="0.2">
      <c r="A48" s="60" t="s">
        <v>172</v>
      </c>
      <c r="B48" s="61" t="s">
        <v>51</v>
      </c>
      <c r="C48" s="62">
        <v>43139.356</v>
      </c>
      <c r="D48" s="24"/>
      <c r="E48" s="34">
        <f t="shared" si="0"/>
        <v>1513.9847193146195</v>
      </c>
      <c r="F48" s="9">
        <f t="shared" si="1"/>
        <v>1514</v>
      </c>
      <c r="G48" s="9">
        <f t="shared" si="6"/>
        <v>-2.2697599997627549E-2</v>
      </c>
      <c r="I48" s="9">
        <f t="shared" si="8"/>
        <v>-2.2697599997627549E-2</v>
      </c>
      <c r="O48" s="9">
        <f t="shared" ca="1" si="5"/>
        <v>4.7331611881462309E-3</v>
      </c>
      <c r="Q48" s="25">
        <f t="shared" si="4"/>
        <v>28120.856</v>
      </c>
    </row>
    <row r="49" spans="1:32" s="9" customFormat="1" ht="12.75" customHeight="1" x14ac:dyDescent="0.2">
      <c r="A49" s="60" t="s">
        <v>172</v>
      </c>
      <c r="B49" s="61" t="s">
        <v>51</v>
      </c>
      <c r="C49" s="62">
        <v>43142.336000000003</v>
      </c>
      <c r="D49" s="24"/>
      <c r="E49" s="34">
        <f t="shared" si="0"/>
        <v>1515.9909421060665</v>
      </c>
      <c r="F49" s="9">
        <f t="shared" si="1"/>
        <v>1516</v>
      </c>
      <c r="G49" s="9">
        <f t="shared" si="6"/>
        <v>-1.3454399995680433E-2</v>
      </c>
      <c r="I49" s="9">
        <f t="shared" si="8"/>
        <v>-1.3454399995680433E-2</v>
      </c>
      <c r="O49" s="9">
        <f t="shared" ca="1" si="5"/>
        <v>4.7247870144534188E-3</v>
      </c>
      <c r="Q49" s="25">
        <f t="shared" si="4"/>
        <v>28123.836000000003</v>
      </c>
    </row>
    <row r="50" spans="1:32" s="9" customFormat="1" ht="12.75" customHeight="1" x14ac:dyDescent="0.2">
      <c r="A50" s="60" t="s">
        <v>172</v>
      </c>
      <c r="B50" s="61" t="s">
        <v>51</v>
      </c>
      <c r="C50" s="62">
        <v>43142.343999999997</v>
      </c>
      <c r="D50" s="24"/>
      <c r="E50" s="34">
        <f t="shared" si="0"/>
        <v>1515.9963279390599</v>
      </c>
      <c r="F50" s="9">
        <f t="shared" si="1"/>
        <v>1516</v>
      </c>
      <c r="G50" s="9">
        <f t="shared" si="6"/>
        <v>-5.4544000013265759E-3</v>
      </c>
      <c r="I50" s="9">
        <f t="shared" si="8"/>
        <v>-5.4544000013265759E-3</v>
      </c>
      <c r="O50" s="9">
        <f t="shared" ca="1" si="5"/>
        <v>4.7247870144534188E-3</v>
      </c>
      <c r="Q50" s="25">
        <f t="shared" si="4"/>
        <v>28123.843999999997</v>
      </c>
    </row>
    <row r="51" spans="1:32" s="9" customFormat="1" ht="12.75" customHeight="1" x14ac:dyDescent="0.2">
      <c r="A51" s="63" t="s">
        <v>189</v>
      </c>
      <c r="B51" s="64" t="s">
        <v>51</v>
      </c>
      <c r="C51" s="63">
        <v>43494.394</v>
      </c>
      <c r="D51" s="24"/>
      <c r="E51" s="34">
        <f t="shared" si="0"/>
        <v>1753.0066412706681</v>
      </c>
      <c r="F51" s="9">
        <f t="shared" si="1"/>
        <v>1753</v>
      </c>
      <c r="G51" s="9">
        <f t="shared" si="6"/>
        <v>9.8647999984677881E-3</v>
      </c>
      <c r="I51" s="9">
        <f t="shared" si="8"/>
        <v>9.8647999984677881E-3</v>
      </c>
      <c r="O51" s="9">
        <f t="shared" ca="1" si="5"/>
        <v>3.7324474318552034E-3</v>
      </c>
      <c r="Q51" s="25">
        <f t="shared" si="4"/>
        <v>28475.894</v>
      </c>
    </row>
    <row r="52" spans="1:32" s="9" customFormat="1" ht="12.75" customHeight="1" x14ac:dyDescent="0.2">
      <c r="A52" s="60" t="s">
        <v>189</v>
      </c>
      <c r="B52" s="61" t="s">
        <v>51</v>
      </c>
      <c r="C52" s="62">
        <v>43497.332000000002</v>
      </c>
      <c r="D52" s="24"/>
      <c r="E52" s="34">
        <f t="shared" si="0"/>
        <v>1754.9845884388792</v>
      </c>
      <c r="F52" s="9">
        <f t="shared" si="1"/>
        <v>1755</v>
      </c>
      <c r="G52" s="9">
        <f t="shared" si="6"/>
        <v>-2.2892000000865664E-2</v>
      </c>
      <c r="I52" s="9">
        <f t="shared" si="8"/>
        <v>-2.2892000000865664E-2</v>
      </c>
      <c r="O52" s="9">
        <f t="shared" ca="1" si="5"/>
        <v>3.7240732581623921E-3</v>
      </c>
      <c r="Q52" s="25">
        <f t="shared" si="4"/>
        <v>28478.832000000002</v>
      </c>
    </row>
    <row r="53" spans="1:32" s="9" customFormat="1" ht="12.75" customHeight="1" x14ac:dyDescent="0.2">
      <c r="A53" s="32" t="s">
        <v>64</v>
      </c>
      <c r="B53" s="33" t="s">
        <v>51</v>
      </c>
      <c r="C53" s="32">
        <v>43510.721799999999</v>
      </c>
      <c r="D53" s="32" t="s">
        <v>65</v>
      </c>
      <c r="E53" s="9">
        <f t="shared" ref="E53:E84" si="9">+(C53-C$7)/C$8</f>
        <v>1763.9989917720616</v>
      </c>
      <c r="F53" s="9">
        <f t="shared" ref="F53:F84" si="10">ROUND(2*E53,0)/2</f>
        <v>1764</v>
      </c>
      <c r="G53" s="9">
        <f t="shared" si="6"/>
        <v>-1.4976000020396896E-3</v>
      </c>
      <c r="J53" s="9">
        <f>G53</f>
        <v>-1.4976000020396896E-3</v>
      </c>
      <c r="O53" s="9">
        <f t="shared" ca="1" si="5"/>
        <v>3.6863894765447377E-3</v>
      </c>
      <c r="Q53" s="25">
        <f t="shared" ref="Q53:Q84" si="11">+C53-15018.5</f>
        <v>28492.221799999999</v>
      </c>
    </row>
    <row r="54" spans="1:32" s="9" customFormat="1" ht="12.75" customHeight="1" x14ac:dyDescent="0.2">
      <c r="A54" s="34" t="s">
        <v>31</v>
      </c>
      <c r="B54" s="35"/>
      <c r="C54" s="36">
        <v>45027.288</v>
      </c>
      <c r="D54" s="36"/>
      <c r="E54" s="9">
        <f t="shared" si="9"/>
        <v>2784.9955270656951</v>
      </c>
      <c r="F54" s="9">
        <f t="shared" si="10"/>
        <v>2785</v>
      </c>
      <c r="G54" s="9">
        <f t="shared" si="6"/>
        <v>-6.6440000009606592E-3</v>
      </c>
      <c r="I54" s="9">
        <f>G54</f>
        <v>-6.6440000009606592E-3</v>
      </c>
      <c r="O54" s="9">
        <f t="shared" ca="1" si="5"/>
        <v>-5.8862619363575855E-4</v>
      </c>
      <c r="Q54" s="25">
        <f t="shared" si="11"/>
        <v>30008.788</v>
      </c>
      <c r="AB54" s="9">
        <v>16</v>
      </c>
      <c r="AD54" s="9" t="s">
        <v>30</v>
      </c>
      <c r="AF54" s="9" t="s">
        <v>32</v>
      </c>
    </row>
    <row r="55" spans="1:32" s="9" customFormat="1" ht="12.75" customHeight="1" x14ac:dyDescent="0.2">
      <c r="A55" s="34" t="s">
        <v>34</v>
      </c>
      <c r="B55" s="35"/>
      <c r="C55" s="36">
        <v>45379.313000000002</v>
      </c>
      <c r="D55" s="36"/>
      <c r="E55" s="9">
        <f t="shared" si="9"/>
        <v>3021.9890096691865</v>
      </c>
      <c r="F55" s="9">
        <f t="shared" si="10"/>
        <v>3022</v>
      </c>
      <c r="G55" s="9">
        <f t="shared" si="6"/>
        <v>-1.6324799995345529E-2</v>
      </c>
      <c r="I55" s="9">
        <f>G55</f>
        <v>-1.6324799995345529E-2</v>
      </c>
      <c r="O55" s="9">
        <f t="shared" ca="1" si="5"/>
        <v>-1.5809657762339731E-3</v>
      </c>
      <c r="Q55" s="25">
        <f t="shared" si="11"/>
        <v>30360.813000000002</v>
      </c>
      <c r="AA55" s="9" t="s">
        <v>33</v>
      </c>
      <c r="AF55" s="9" t="s">
        <v>35</v>
      </c>
    </row>
    <row r="56" spans="1:32" s="9" customFormat="1" ht="12.75" customHeight="1" x14ac:dyDescent="0.2">
      <c r="A56" s="9" t="s">
        <v>37</v>
      </c>
      <c r="B56" s="26"/>
      <c r="C56" s="24">
        <v>45679.372499999998</v>
      </c>
      <c r="D56" s="24"/>
      <c r="E56" s="9">
        <f t="shared" si="9"/>
        <v>3223.9978041958848</v>
      </c>
      <c r="F56" s="9">
        <f t="shared" si="10"/>
        <v>3224</v>
      </c>
      <c r="G56" s="9">
        <f t="shared" si="6"/>
        <v>-3.2616000025882386E-3</v>
      </c>
      <c r="J56" s="9">
        <f t="shared" ref="J56:J61" si="12">G56</f>
        <v>-3.2616000025882386E-3</v>
      </c>
      <c r="O56" s="9">
        <f t="shared" ca="1" si="5"/>
        <v>-2.4267573192079794E-3</v>
      </c>
      <c r="Q56" s="25">
        <f t="shared" si="11"/>
        <v>30660.872499999998</v>
      </c>
      <c r="AA56" s="9" t="s">
        <v>36</v>
      </c>
      <c r="AF56" s="9" t="s">
        <v>35</v>
      </c>
    </row>
    <row r="57" spans="1:32" s="9" customFormat="1" ht="12.75" customHeight="1" x14ac:dyDescent="0.2">
      <c r="A57" s="9" t="s">
        <v>37</v>
      </c>
      <c r="B57" s="26" t="s">
        <v>49</v>
      </c>
      <c r="C57" s="24">
        <v>45699.4234</v>
      </c>
      <c r="D57" s="24"/>
      <c r="E57" s="9">
        <f t="shared" si="9"/>
        <v>3237.4966540512492</v>
      </c>
      <c r="F57" s="9">
        <f t="shared" si="10"/>
        <v>3237.5</v>
      </c>
      <c r="G57" s="9">
        <f t="shared" si="6"/>
        <v>-4.9700000017764978E-3</v>
      </c>
      <c r="J57" s="9">
        <f t="shared" si="12"/>
        <v>-4.9700000017764978E-3</v>
      </c>
      <c r="O57" s="9">
        <f t="shared" ca="1" si="5"/>
        <v>-2.4832829916344602E-3</v>
      </c>
      <c r="Q57" s="25">
        <f t="shared" si="11"/>
        <v>30680.9234</v>
      </c>
      <c r="AA57" s="9" t="s">
        <v>36</v>
      </c>
      <c r="AF57" s="9" t="s">
        <v>35</v>
      </c>
    </row>
    <row r="58" spans="1:32" s="9" customFormat="1" ht="12.75" customHeight="1" x14ac:dyDescent="0.2">
      <c r="A58" s="9" t="s">
        <v>37</v>
      </c>
      <c r="B58" s="26" t="s">
        <v>49</v>
      </c>
      <c r="C58" s="24">
        <v>45717.249400000001</v>
      </c>
      <c r="D58" s="24"/>
      <c r="E58" s="9">
        <f t="shared" si="9"/>
        <v>3249.4976364271888</v>
      </c>
      <c r="F58" s="9">
        <f t="shared" si="10"/>
        <v>3249.5</v>
      </c>
      <c r="G58" s="9">
        <f t="shared" si="6"/>
        <v>-3.5108000010950491E-3</v>
      </c>
      <c r="J58" s="9">
        <f t="shared" si="12"/>
        <v>-3.5108000010950491E-3</v>
      </c>
      <c r="O58" s="9">
        <f t="shared" ca="1" si="5"/>
        <v>-2.5335280337913327E-3</v>
      </c>
      <c r="Q58" s="25">
        <f t="shared" si="11"/>
        <v>30698.749400000001</v>
      </c>
      <c r="AA58" s="9" t="s">
        <v>36</v>
      </c>
      <c r="AF58" s="9" t="s">
        <v>35</v>
      </c>
    </row>
    <row r="59" spans="1:32" s="9" customFormat="1" ht="12.75" customHeight="1" x14ac:dyDescent="0.2">
      <c r="A59" s="9" t="s">
        <v>37</v>
      </c>
      <c r="B59" s="26"/>
      <c r="C59" s="24">
        <v>45737.300600000002</v>
      </c>
      <c r="D59" s="24"/>
      <c r="E59" s="9">
        <f t="shared" si="9"/>
        <v>3262.9966882512908</v>
      </c>
      <c r="F59" s="9">
        <f t="shared" si="10"/>
        <v>3263</v>
      </c>
      <c r="G59" s="9">
        <f t="shared" si="6"/>
        <v>-4.9192000005859882E-3</v>
      </c>
      <c r="J59" s="9">
        <f t="shared" si="12"/>
        <v>-4.9192000005859882E-3</v>
      </c>
      <c r="O59" s="9">
        <f t="shared" ca="1" si="5"/>
        <v>-2.5900537062178118E-3</v>
      </c>
      <c r="Q59" s="25">
        <f t="shared" si="11"/>
        <v>30718.800600000002</v>
      </c>
      <c r="AA59" s="9" t="s">
        <v>36</v>
      </c>
      <c r="AF59" s="9" t="s">
        <v>35</v>
      </c>
    </row>
    <row r="60" spans="1:32" s="9" customFormat="1" ht="12.75" customHeight="1" x14ac:dyDescent="0.2">
      <c r="A60" s="9" t="s">
        <v>37</v>
      </c>
      <c r="B60" s="26"/>
      <c r="C60" s="24">
        <v>45740.2719</v>
      </c>
      <c r="D60" s="24"/>
      <c r="E60" s="9">
        <f t="shared" si="9"/>
        <v>3264.9970539493493</v>
      </c>
      <c r="F60" s="9">
        <f t="shared" si="10"/>
        <v>3265</v>
      </c>
      <c r="G60" s="9">
        <f t="shared" si="6"/>
        <v>-4.376000004413072E-3</v>
      </c>
      <c r="J60" s="9">
        <f t="shared" si="12"/>
        <v>-4.376000004413072E-3</v>
      </c>
      <c r="O60" s="9">
        <f t="shared" ca="1" si="5"/>
        <v>-2.5984278799106239E-3</v>
      </c>
      <c r="Q60" s="25">
        <f t="shared" si="11"/>
        <v>30721.7719</v>
      </c>
      <c r="AA60" s="9" t="s">
        <v>36</v>
      </c>
      <c r="AF60" s="9" t="s">
        <v>35</v>
      </c>
    </row>
    <row r="61" spans="1:32" s="9" customFormat="1" ht="12.75" customHeight="1" x14ac:dyDescent="0.2">
      <c r="A61" s="60" t="s">
        <v>225</v>
      </c>
      <c r="B61" s="61" t="s">
        <v>51</v>
      </c>
      <c r="C61" s="62">
        <v>46052.200599999996</v>
      </c>
      <c r="D61" s="24"/>
      <c r="E61" s="34">
        <f t="shared" si="9"/>
        <v>3474.9965396022958</v>
      </c>
      <c r="F61" s="9">
        <f t="shared" si="10"/>
        <v>3475</v>
      </c>
      <c r="G61" s="9">
        <f t="shared" si="6"/>
        <v>-5.140000008395873E-3</v>
      </c>
      <c r="J61" s="9">
        <f t="shared" si="12"/>
        <v>-5.140000008395873E-3</v>
      </c>
      <c r="O61" s="9">
        <f t="shared" ca="1" si="5"/>
        <v>-3.4777161176558786E-3</v>
      </c>
      <c r="Q61" s="25">
        <f t="shared" si="11"/>
        <v>31033.700599999996</v>
      </c>
    </row>
    <row r="62" spans="1:32" s="9" customFormat="1" ht="12.75" customHeight="1" x14ac:dyDescent="0.2">
      <c r="A62" s="9" t="s">
        <v>38</v>
      </c>
      <c r="B62" s="26"/>
      <c r="C62" s="24">
        <v>46095.3</v>
      </c>
      <c r="D62" s="24"/>
      <c r="E62" s="9">
        <f t="shared" si="9"/>
        <v>3504.0123109370661</v>
      </c>
      <c r="F62" s="9">
        <f t="shared" si="10"/>
        <v>3504</v>
      </c>
      <c r="G62" s="9">
        <f t="shared" si="6"/>
        <v>1.82864000016707E-2</v>
      </c>
      <c r="I62" s="9">
        <f t="shared" ref="I62:I67" si="13">G62</f>
        <v>1.82864000016707E-2</v>
      </c>
      <c r="O62" s="9">
        <f t="shared" ca="1" si="5"/>
        <v>-3.5991416362016523E-3</v>
      </c>
      <c r="Q62" s="25">
        <f t="shared" si="11"/>
        <v>31076.800000000003</v>
      </c>
      <c r="AA62" s="9" t="s">
        <v>33</v>
      </c>
      <c r="AF62" s="9" t="s">
        <v>35</v>
      </c>
    </row>
    <row r="63" spans="1:32" s="9" customFormat="1" ht="12.75" customHeight="1" x14ac:dyDescent="0.2">
      <c r="A63" s="34" t="s">
        <v>38</v>
      </c>
      <c r="B63" s="35"/>
      <c r="C63" s="36">
        <v>46141.345999999998</v>
      </c>
      <c r="D63" s="36"/>
      <c r="E63" s="34">
        <f t="shared" si="9"/>
        <v>3535.0118192105097</v>
      </c>
      <c r="F63" s="9">
        <f t="shared" si="10"/>
        <v>3535</v>
      </c>
      <c r="G63" s="9">
        <f t="shared" si="6"/>
        <v>1.7555999998876359E-2</v>
      </c>
      <c r="I63" s="9">
        <f t="shared" si="13"/>
        <v>1.7555999998876359E-2</v>
      </c>
      <c r="O63" s="9">
        <f t="shared" ca="1" si="5"/>
        <v>-3.7289413284402363E-3</v>
      </c>
      <c r="Q63" s="25">
        <f t="shared" si="11"/>
        <v>31122.845999999998</v>
      </c>
      <c r="AA63" s="9" t="s">
        <v>33</v>
      </c>
      <c r="AF63" s="9" t="s">
        <v>35</v>
      </c>
    </row>
    <row r="64" spans="1:32" s="9" customFormat="1" ht="12.75" customHeight="1" x14ac:dyDescent="0.2">
      <c r="A64" s="34" t="s">
        <v>39</v>
      </c>
      <c r="B64" s="35"/>
      <c r="C64" s="36">
        <v>46842.396999999997</v>
      </c>
      <c r="D64" s="36"/>
      <c r="E64" s="34">
        <f t="shared" si="9"/>
        <v>4006.9797702726764</v>
      </c>
      <c r="F64" s="9">
        <f t="shared" si="10"/>
        <v>4007</v>
      </c>
      <c r="G64" s="9">
        <f t="shared" si="6"/>
        <v>-3.0048800006625243E-2</v>
      </c>
      <c r="I64" s="9">
        <f t="shared" si="13"/>
        <v>-3.0048800006625243E-2</v>
      </c>
      <c r="O64" s="9">
        <f t="shared" ca="1" si="5"/>
        <v>-5.7052463199438533E-3</v>
      </c>
      <c r="Q64" s="25">
        <f t="shared" si="11"/>
        <v>31823.896999999997</v>
      </c>
      <c r="AA64" s="9" t="s">
        <v>33</v>
      </c>
      <c r="AF64" s="9" t="s">
        <v>35</v>
      </c>
    </row>
    <row r="65" spans="1:32" s="9" customFormat="1" ht="12.75" customHeight="1" x14ac:dyDescent="0.2">
      <c r="A65" s="34" t="s">
        <v>38</v>
      </c>
      <c r="B65" s="35"/>
      <c r="C65" s="36">
        <v>46851.345999999998</v>
      </c>
      <c r="D65" s="36"/>
      <c r="E65" s="34">
        <f t="shared" si="9"/>
        <v>4013.0044977091334</v>
      </c>
      <c r="F65" s="9">
        <f t="shared" si="10"/>
        <v>4013</v>
      </c>
      <c r="G65" s="9">
        <f t="shared" si="6"/>
        <v>6.6807999974116683E-3</v>
      </c>
      <c r="I65" s="9">
        <f t="shared" si="13"/>
        <v>6.6807999974116683E-3</v>
      </c>
      <c r="O65" s="9">
        <f t="shared" ca="1" si="5"/>
        <v>-5.7303688410222896E-3</v>
      </c>
      <c r="Q65" s="25">
        <f t="shared" si="11"/>
        <v>31832.845999999998</v>
      </c>
      <c r="AA65" s="9" t="s">
        <v>33</v>
      </c>
      <c r="AF65" s="9" t="s">
        <v>35</v>
      </c>
    </row>
    <row r="66" spans="1:32" s="9" customFormat="1" ht="12.75" customHeight="1" x14ac:dyDescent="0.2">
      <c r="A66" s="60" t="s">
        <v>243</v>
      </c>
      <c r="B66" s="61" t="s">
        <v>51</v>
      </c>
      <c r="C66" s="62">
        <v>47546.478000000003</v>
      </c>
      <c r="D66" s="24"/>
      <c r="E66" s="34">
        <f t="shared" si="9"/>
        <v>4480.9876055825243</v>
      </c>
      <c r="F66" s="9">
        <f t="shared" si="10"/>
        <v>4481</v>
      </c>
      <c r="G66" s="9">
        <f t="shared" si="6"/>
        <v>-1.8410399999993388E-2</v>
      </c>
      <c r="I66" s="9">
        <f t="shared" si="13"/>
        <v>-1.8410399999993388E-2</v>
      </c>
      <c r="O66" s="9">
        <f t="shared" ca="1" si="5"/>
        <v>-7.6899254851402858E-3</v>
      </c>
      <c r="Q66" s="25">
        <f t="shared" si="11"/>
        <v>32527.978000000003</v>
      </c>
    </row>
    <row r="67" spans="1:32" s="9" customFormat="1" ht="12.75" customHeight="1" x14ac:dyDescent="0.2">
      <c r="A67" s="34" t="s">
        <v>40</v>
      </c>
      <c r="B67" s="35"/>
      <c r="C67" s="36">
        <v>47558.364999999998</v>
      </c>
      <c r="D67" s="36"/>
      <c r="E67" s="34">
        <f t="shared" si="9"/>
        <v>4488.9902801871876</v>
      </c>
      <c r="F67" s="9">
        <f t="shared" si="10"/>
        <v>4489</v>
      </c>
      <c r="G67" s="9">
        <f t="shared" si="6"/>
        <v>-1.4437600002565887E-2</v>
      </c>
      <c r="I67" s="9">
        <f t="shared" si="13"/>
        <v>-1.4437600002565887E-2</v>
      </c>
      <c r="O67" s="9">
        <f t="shared" ca="1" si="5"/>
        <v>-7.7234221799115342E-3</v>
      </c>
      <c r="Q67" s="25">
        <f t="shared" si="11"/>
        <v>32539.864999999998</v>
      </c>
      <c r="AA67" s="9" t="s">
        <v>33</v>
      </c>
      <c r="AF67" s="9" t="s">
        <v>35</v>
      </c>
    </row>
    <row r="68" spans="1:32" s="9" customFormat="1" ht="12.75" customHeight="1" x14ac:dyDescent="0.2">
      <c r="A68" s="32" t="s">
        <v>64</v>
      </c>
      <c r="B68" s="33" t="s">
        <v>51</v>
      </c>
      <c r="C68" s="32">
        <v>48249.073499999999</v>
      </c>
      <c r="D68" s="32" t="s">
        <v>65</v>
      </c>
      <c r="E68" s="34">
        <f t="shared" si="9"/>
        <v>4953.9953590277046</v>
      </c>
      <c r="F68" s="9">
        <f t="shared" si="10"/>
        <v>4954</v>
      </c>
      <c r="G68" s="9">
        <f t="shared" si="6"/>
        <v>-6.8936000025132671E-3</v>
      </c>
      <c r="J68" s="9">
        <f>G68</f>
        <v>-6.8936000025132671E-3</v>
      </c>
      <c r="O68" s="9">
        <f t="shared" ref="O68:O99" ca="1" si="14">+C$11+C$12*$F68</f>
        <v>-9.6704175634903106E-3</v>
      </c>
      <c r="Q68" s="25">
        <f t="shared" si="11"/>
        <v>33230.573499999999</v>
      </c>
    </row>
    <row r="69" spans="1:32" s="9" customFormat="1" ht="12.75" customHeight="1" x14ac:dyDescent="0.2">
      <c r="A69" s="32" t="s">
        <v>64</v>
      </c>
      <c r="B69" s="33" t="s">
        <v>51</v>
      </c>
      <c r="C69" s="32">
        <v>48255.0144</v>
      </c>
      <c r="D69" s="32" t="s">
        <v>65</v>
      </c>
      <c r="E69" s="34">
        <f t="shared" si="9"/>
        <v>4957.9949459343143</v>
      </c>
      <c r="F69" s="9">
        <f t="shared" si="10"/>
        <v>4958</v>
      </c>
      <c r="G69" s="9">
        <f t="shared" si="6"/>
        <v>-7.5072000036016107E-3</v>
      </c>
      <c r="J69" s="9">
        <f>G69</f>
        <v>-7.5072000036016107E-3</v>
      </c>
      <c r="O69" s="9">
        <f t="shared" ca="1" si="14"/>
        <v>-9.6871659108759348E-3</v>
      </c>
      <c r="Q69" s="25">
        <f t="shared" si="11"/>
        <v>33236.5144</v>
      </c>
    </row>
    <row r="70" spans="1:32" s="9" customFormat="1" ht="12.75" customHeight="1" x14ac:dyDescent="0.2">
      <c r="A70" s="34" t="s">
        <v>42</v>
      </c>
      <c r="B70" s="35"/>
      <c r="C70" s="36">
        <v>48274.337</v>
      </c>
      <c r="D70" s="36"/>
      <c r="E70" s="34">
        <f t="shared" si="9"/>
        <v>4971.0034830181976</v>
      </c>
      <c r="F70" s="9">
        <f t="shared" si="10"/>
        <v>4971</v>
      </c>
      <c r="G70" s="9">
        <f t="shared" si="6"/>
        <v>5.1735999950324185E-3</v>
      </c>
      <c r="I70" s="9">
        <f>G70</f>
        <v>5.1735999950324185E-3</v>
      </c>
      <c r="O70" s="9">
        <f t="shared" ca="1" si="14"/>
        <v>-9.7415980398792117E-3</v>
      </c>
      <c r="Q70" s="25">
        <f t="shared" si="11"/>
        <v>33255.837</v>
      </c>
      <c r="AA70" s="9" t="s">
        <v>33</v>
      </c>
      <c r="AF70" s="9" t="s">
        <v>35</v>
      </c>
    </row>
    <row r="71" spans="1:32" s="9" customFormat="1" ht="12.75" customHeight="1" x14ac:dyDescent="0.2">
      <c r="A71" s="34" t="s">
        <v>44</v>
      </c>
      <c r="B71" s="35"/>
      <c r="C71" s="36">
        <v>48326.317999999999</v>
      </c>
      <c r="D71" s="36"/>
      <c r="E71" s="34">
        <f t="shared" si="9"/>
        <v>5005.9986061464188</v>
      </c>
      <c r="F71" s="9">
        <f t="shared" si="10"/>
        <v>5006</v>
      </c>
      <c r="G71" s="9">
        <f t="shared" ref="G71:G94" si="15">+C71-(C$7+F71*C$8)</f>
        <v>-2.070400005322881E-3</v>
      </c>
      <c r="I71" s="9">
        <f>G71</f>
        <v>-2.070400005322881E-3</v>
      </c>
      <c r="O71" s="9">
        <f t="shared" ca="1" si="14"/>
        <v>-9.8881460795034216E-3</v>
      </c>
      <c r="Q71" s="25">
        <f t="shared" si="11"/>
        <v>33307.817999999999</v>
      </c>
      <c r="AA71" s="9" t="s">
        <v>33</v>
      </c>
      <c r="AB71" s="9">
        <v>24</v>
      </c>
      <c r="AD71" s="9" t="s">
        <v>43</v>
      </c>
      <c r="AF71" s="9" t="s">
        <v>32</v>
      </c>
    </row>
    <row r="72" spans="1:32" s="9" customFormat="1" ht="12.75" customHeight="1" x14ac:dyDescent="0.2">
      <c r="A72" s="32" t="s">
        <v>64</v>
      </c>
      <c r="B72" s="33" t="s">
        <v>49</v>
      </c>
      <c r="C72" s="32">
        <v>48636.012000000002</v>
      </c>
      <c r="D72" s="32" t="s">
        <v>65</v>
      </c>
      <c r="E72" s="34">
        <f t="shared" si="9"/>
        <v>5214.4936266745235</v>
      </c>
      <c r="F72" s="9">
        <f t="shared" si="10"/>
        <v>5214.5</v>
      </c>
      <c r="G72" s="9">
        <f t="shared" si="15"/>
        <v>-9.4668000019737519E-3</v>
      </c>
      <c r="J72" s="9">
        <f t="shared" ref="J72:J80" si="16">G72</f>
        <v>-9.4668000019737519E-3</v>
      </c>
      <c r="O72" s="9">
        <f t="shared" ca="1" si="14"/>
        <v>-1.0761153686979066E-2</v>
      </c>
      <c r="Q72" s="25">
        <f t="shared" si="11"/>
        <v>33617.512000000002</v>
      </c>
    </row>
    <row r="73" spans="1:32" s="9" customFormat="1" ht="12.75" customHeight="1" x14ac:dyDescent="0.2">
      <c r="A73" s="34" t="s">
        <v>41</v>
      </c>
      <c r="B73" s="35"/>
      <c r="C73" s="36">
        <v>48962.051899999999</v>
      </c>
      <c r="D73" s="36"/>
      <c r="E73" s="34">
        <f t="shared" si="9"/>
        <v>5433.9931831511731</v>
      </c>
      <c r="F73" s="9">
        <f t="shared" si="10"/>
        <v>5434</v>
      </c>
      <c r="G73" s="9">
        <f t="shared" si="15"/>
        <v>-1.0125600005267188E-2</v>
      </c>
      <c r="J73" s="9">
        <f t="shared" si="16"/>
        <v>-1.0125600005267188E-2</v>
      </c>
      <c r="O73" s="9">
        <f t="shared" ca="1" si="14"/>
        <v>-1.1680219249765176E-2</v>
      </c>
      <c r="Q73" s="25">
        <f t="shared" si="11"/>
        <v>33943.551899999999</v>
      </c>
      <c r="AA73" s="9" t="s">
        <v>36</v>
      </c>
      <c r="AF73" s="9" t="s">
        <v>35</v>
      </c>
    </row>
    <row r="74" spans="1:32" s="9" customFormat="1" ht="12.75" customHeight="1" x14ac:dyDescent="0.2">
      <c r="A74" s="32" t="s">
        <v>64</v>
      </c>
      <c r="B74" s="33" t="s">
        <v>51</v>
      </c>
      <c r="C74" s="32">
        <v>48962.052000000003</v>
      </c>
      <c r="D74" s="32" t="s">
        <v>65</v>
      </c>
      <c r="E74" s="34">
        <f t="shared" si="9"/>
        <v>5433.9932504740891</v>
      </c>
      <c r="F74" s="9">
        <f t="shared" si="10"/>
        <v>5434</v>
      </c>
      <c r="G74" s="9">
        <f t="shared" si="15"/>
        <v>-1.0025600000517443E-2</v>
      </c>
      <c r="J74" s="9">
        <f t="shared" si="16"/>
        <v>-1.0025600000517443E-2</v>
      </c>
      <c r="O74" s="9">
        <f t="shared" ca="1" si="14"/>
        <v>-1.1680219249765176E-2</v>
      </c>
      <c r="Q74" s="25">
        <f t="shared" si="11"/>
        <v>33943.552000000003</v>
      </c>
    </row>
    <row r="75" spans="1:32" s="9" customFormat="1" ht="12.75" customHeight="1" x14ac:dyDescent="0.2">
      <c r="A75" s="32" t="s">
        <v>64</v>
      </c>
      <c r="B75" s="33" t="s">
        <v>49</v>
      </c>
      <c r="C75" s="32">
        <v>48982.103000000003</v>
      </c>
      <c r="D75" s="32" t="s">
        <v>65</v>
      </c>
      <c r="E75" s="34">
        <f t="shared" si="9"/>
        <v>5447.4921676523645</v>
      </c>
      <c r="F75" s="9">
        <f t="shared" si="10"/>
        <v>5447.5</v>
      </c>
      <c r="G75" s="9">
        <f t="shared" si="15"/>
        <v>-1.1633999994955957E-2</v>
      </c>
      <c r="J75" s="9">
        <f t="shared" si="16"/>
        <v>-1.1633999994955957E-2</v>
      </c>
      <c r="O75" s="9">
        <f t="shared" ca="1" si="14"/>
        <v>-1.1736744922191657E-2</v>
      </c>
      <c r="Q75" s="25">
        <f t="shared" si="11"/>
        <v>33963.603000000003</v>
      </c>
    </row>
    <row r="76" spans="1:32" s="9" customFormat="1" ht="12.75" customHeight="1" x14ac:dyDescent="0.2">
      <c r="A76" s="32" t="s">
        <v>64</v>
      </c>
      <c r="B76" s="33" t="s">
        <v>49</v>
      </c>
      <c r="C76" s="32">
        <v>48988.044699999999</v>
      </c>
      <c r="D76" s="32" t="s">
        <v>65</v>
      </c>
      <c r="E76" s="34">
        <f t="shared" si="9"/>
        <v>5451.4922931422707</v>
      </c>
      <c r="F76" s="9">
        <f t="shared" si="10"/>
        <v>5451.5</v>
      </c>
      <c r="G76" s="9">
        <f t="shared" si="15"/>
        <v>-1.1447600001702085E-2</v>
      </c>
      <c r="J76" s="9">
        <f t="shared" si="16"/>
        <v>-1.1447600001702085E-2</v>
      </c>
      <c r="O76" s="9">
        <f t="shared" ca="1" si="14"/>
        <v>-1.1753493269577281E-2</v>
      </c>
      <c r="Q76" s="25">
        <f t="shared" si="11"/>
        <v>33969.544699999999</v>
      </c>
    </row>
    <row r="77" spans="1:32" s="9" customFormat="1" ht="12.75" customHeight="1" x14ac:dyDescent="0.2">
      <c r="A77" s="32" t="s">
        <v>64</v>
      </c>
      <c r="B77" s="33" t="s">
        <v>51</v>
      </c>
      <c r="C77" s="32">
        <v>49320.0262</v>
      </c>
      <c r="D77" s="32" t="s">
        <v>65</v>
      </c>
      <c r="E77" s="34">
        <f t="shared" si="9"/>
        <v>5674.9919077859213</v>
      </c>
      <c r="F77" s="9">
        <f t="shared" si="10"/>
        <v>5675</v>
      </c>
      <c r="G77" s="9">
        <f t="shared" si="15"/>
        <v>-1.2020000001939479E-2</v>
      </c>
      <c r="J77" s="9">
        <f t="shared" si="16"/>
        <v>-1.2020000001939479E-2</v>
      </c>
      <c r="O77" s="9">
        <f t="shared" ca="1" si="14"/>
        <v>-1.2689307179749015E-2</v>
      </c>
      <c r="Q77" s="25">
        <f t="shared" si="11"/>
        <v>34301.5262</v>
      </c>
    </row>
    <row r="78" spans="1:32" s="9" customFormat="1" ht="12.75" customHeight="1" x14ac:dyDescent="0.2">
      <c r="A78" s="32" t="s">
        <v>64</v>
      </c>
      <c r="B78" s="33" t="s">
        <v>49</v>
      </c>
      <c r="C78" s="32">
        <v>49337.1077</v>
      </c>
      <c r="D78" s="32" t="s">
        <v>65</v>
      </c>
      <c r="E78" s="34">
        <f t="shared" si="9"/>
        <v>5686.491671078561</v>
      </c>
      <c r="F78" s="9">
        <f t="shared" si="10"/>
        <v>5686.5</v>
      </c>
      <c r="G78" s="9">
        <f t="shared" si="15"/>
        <v>-1.2371600001642946E-2</v>
      </c>
      <c r="J78" s="9">
        <f t="shared" si="16"/>
        <v>-1.2371600001642946E-2</v>
      </c>
      <c r="O78" s="9">
        <f t="shared" ca="1" si="14"/>
        <v>-1.2737458678482683E-2</v>
      </c>
      <c r="Q78" s="25">
        <f t="shared" si="11"/>
        <v>34318.6077</v>
      </c>
    </row>
    <row r="79" spans="1:32" s="9" customFormat="1" ht="12.75" customHeight="1" x14ac:dyDescent="0.2">
      <c r="A79" s="32" t="s">
        <v>64</v>
      </c>
      <c r="B79" s="33" t="s">
        <v>49</v>
      </c>
      <c r="C79" s="32">
        <v>49340.080499999996</v>
      </c>
      <c r="D79" s="32" t="s">
        <v>65</v>
      </c>
      <c r="E79" s="34">
        <f t="shared" si="9"/>
        <v>5688.4930466203059</v>
      </c>
      <c r="F79" s="9">
        <f t="shared" si="10"/>
        <v>5688.5</v>
      </c>
      <c r="G79" s="9">
        <f t="shared" si="15"/>
        <v>-1.0328400006983429E-2</v>
      </c>
      <c r="J79" s="9">
        <f t="shared" si="16"/>
        <v>-1.0328400006983429E-2</v>
      </c>
      <c r="O79" s="9">
        <f t="shared" ca="1" si="14"/>
        <v>-1.2745832852175495E-2</v>
      </c>
      <c r="Q79" s="25">
        <f t="shared" si="11"/>
        <v>34321.580499999996</v>
      </c>
    </row>
    <row r="80" spans="1:32" s="9" customFormat="1" ht="12.75" customHeight="1" x14ac:dyDescent="0.2">
      <c r="A80" s="32" t="s">
        <v>64</v>
      </c>
      <c r="B80" s="33" t="s">
        <v>51</v>
      </c>
      <c r="C80" s="32">
        <v>49372.011500000001</v>
      </c>
      <c r="D80" s="32" t="s">
        <v>65</v>
      </c>
      <c r="E80" s="34">
        <f t="shared" si="9"/>
        <v>5709.9899257993784</v>
      </c>
      <c r="F80" s="9">
        <f t="shared" si="10"/>
        <v>5710</v>
      </c>
      <c r="G80" s="9">
        <f t="shared" si="15"/>
        <v>-1.4964000001782551E-2</v>
      </c>
      <c r="J80" s="9">
        <f t="shared" si="16"/>
        <v>-1.4964000001782551E-2</v>
      </c>
      <c r="O80" s="9">
        <f t="shared" ca="1" si="14"/>
        <v>-1.2835855219373225E-2</v>
      </c>
      <c r="Q80" s="25">
        <f t="shared" si="11"/>
        <v>34353.511500000001</v>
      </c>
    </row>
    <row r="81" spans="1:32" s="9" customFormat="1" ht="12.75" customHeight="1" x14ac:dyDescent="0.2">
      <c r="A81" s="34" t="s">
        <v>45</v>
      </c>
      <c r="B81" s="35"/>
      <c r="C81" s="36">
        <v>49391.322999999997</v>
      </c>
      <c r="D81" s="36"/>
      <c r="E81" s="34">
        <f t="shared" si="9"/>
        <v>5722.9909900399762</v>
      </c>
      <c r="F81" s="9">
        <f t="shared" si="10"/>
        <v>5723</v>
      </c>
      <c r="G81" s="9">
        <f t="shared" si="15"/>
        <v>-1.3383200006501283E-2</v>
      </c>
      <c r="I81" s="9">
        <f>G81</f>
        <v>-1.3383200006501283E-2</v>
      </c>
      <c r="O81" s="9">
        <f t="shared" ca="1" si="14"/>
        <v>-1.2890287348376502E-2</v>
      </c>
      <c r="Q81" s="25">
        <f t="shared" si="11"/>
        <v>34372.822999999997</v>
      </c>
      <c r="AA81" s="9" t="s">
        <v>36</v>
      </c>
      <c r="AF81" s="9" t="s">
        <v>35</v>
      </c>
    </row>
    <row r="82" spans="1:32" s="9" customFormat="1" ht="12.75" customHeight="1" x14ac:dyDescent="0.2">
      <c r="A82" s="34" t="s">
        <v>48</v>
      </c>
      <c r="B82" s="35"/>
      <c r="C82" s="36">
        <v>49737.421000000002</v>
      </c>
      <c r="D82" s="36">
        <v>2E-3</v>
      </c>
      <c r="E82" s="34">
        <f t="shared" si="9"/>
        <v>5955.9942436216934</v>
      </c>
      <c r="F82" s="9">
        <f t="shared" si="10"/>
        <v>5956</v>
      </c>
      <c r="G82" s="9">
        <f t="shared" si="15"/>
        <v>-8.5504000016953796E-3</v>
      </c>
      <c r="I82" s="9">
        <f>G82</f>
        <v>-8.5504000016953796E-3</v>
      </c>
      <c r="O82" s="9">
        <f t="shared" ca="1" si="14"/>
        <v>-1.3865878583589092E-2</v>
      </c>
      <c r="Q82" s="25">
        <f t="shared" si="11"/>
        <v>34718.921000000002</v>
      </c>
      <c r="AA82" s="9" t="s">
        <v>46</v>
      </c>
      <c r="AB82" s="9">
        <v>26</v>
      </c>
      <c r="AD82" s="9" t="s">
        <v>47</v>
      </c>
      <c r="AF82" s="9" t="s">
        <v>32</v>
      </c>
    </row>
    <row r="83" spans="1:32" s="9" customFormat="1" ht="12.75" customHeight="1" x14ac:dyDescent="0.2">
      <c r="A83" s="60" t="s">
        <v>298</v>
      </c>
      <c r="B83" s="61" t="s">
        <v>51</v>
      </c>
      <c r="C83" s="62">
        <v>51543.642</v>
      </c>
      <c r="D83" s="24"/>
      <c r="E83" s="34">
        <f t="shared" si="9"/>
        <v>7171.994826368822</v>
      </c>
      <c r="F83" s="9">
        <f t="shared" si="10"/>
        <v>7172</v>
      </c>
      <c r="G83" s="9">
        <f t="shared" si="15"/>
        <v>-7.6848000026075169E-3</v>
      </c>
      <c r="I83" s="9">
        <f>G83</f>
        <v>-7.6848000026075169E-3</v>
      </c>
      <c r="O83" s="9">
        <f t="shared" ca="1" si="14"/>
        <v>-1.8957376188818754E-2</v>
      </c>
      <c r="Q83" s="25">
        <f t="shared" si="11"/>
        <v>36525.142</v>
      </c>
    </row>
    <row r="84" spans="1:32" s="9" customFormat="1" ht="12.75" customHeight="1" x14ac:dyDescent="0.2">
      <c r="A84" s="37" t="s">
        <v>53</v>
      </c>
      <c r="B84" s="38" t="s">
        <v>51</v>
      </c>
      <c r="C84" s="39">
        <v>53422.629800000002</v>
      </c>
      <c r="D84" s="39">
        <v>1E-3</v>
      </c>
      <c r="E84" s="34">
        <f t="shared" si="9"/>
        <v>8436.9841381832412</v>
      </c>
      <c r="F84" s="9">
        <f t="shared" si="10"/>
        <v>8437</v>
      </c>
      <c r="G84" s="9">
        <f t="shared" si="15"/>
        <v>-2.35608000002685E-2</v>
      </c>
      <c r="K84" s="9">
        <f>G84</f>
        <v>-2.35608000002685E-2</v>
      </c>
      <c r="O84" s="9">
        <f t="shared" ca="1" si="14"/>
        <v>-2.4254041049522307E-2</v>
      </c>
      <c r="Q84" s="25">
        <f t="shared" si="11"/>
        <v>38404.129800000002</v>
      </c>
    </row>
    <row r="85" spans="1:32" s="9" customFormat="1" ht="12.75" customHeight="1" x14ac:dyDescent="0.2">
      <c r="A85" s="32" t="s">
        <v>53</v>
      </c>
      <c r="B85" s="33" t="s">
        <v>51</v>
      </c>
      <c r="C85" s="32">
        <v>53422.629800000002</v>
      </c>
      <c r="D85" s="32">
        <v>1E-3</v>
      </c>
      <c r="E85" s="34">
        <f t="shared" ref="E85:E109" si="17">+(C85-C$7)/C$8</f>
        <v>8436.9841381832412</v>
      </c>
      <c r="F85" s="9">
        <f t="shared" ref="F85:F113" si="18">ROUND(2*E85,0)/2</f>
        <v>8437</v>
      </c>
      <c r="G85" s="9">
        <f t="shared" si="15"/>
        <v>-2.35608000002685E-2</v>
      </c>
      <c r="K85" s="9">
        <f>G85</f>
        <v>-2.35608000002685E-2</v>
      </c>
      <c r="O85" s="9">
        <f t="shared" ca="1" si="14"/>
        <v>-2.4254041049522307E-2</v>
      </c>
      <c r="Q85" s="25">
        <f t="shared" ref="Q85:Q109" si="19">+C85-15018.5</f>
        <v>38404.129800000002</v>
      </c>
    </row>
    <row r="86" spans="1:32" s="9" customFormat="1" ht="12.75" customHeight="1" x14ac:dyDescent="0.2">
      <c r="A86" s="60" t="s">
        <v>308</v>
      </c>
      <c r="B86" s="61" t="s">
        <v>51</v>
      </c>
      <c r="C86" s="62">
        <v>54379.203999999998</v>
      </c>
      <c r="D86" s="24"/>
      <c r="E86" s="34">
        <f t="shared" si="17"/>
        <v>9080.9777495081362</v>
      </c>
      <c r="F86" s="9">
        <f t="shared" si="18"/>
        <v>9081</v>
      </c>
      <c r="G86" s="9">
        <f t="shared" si="15"/>
        <v>-3.3050400001229718E-2</v>
      </c>
      <c r="I86" s="9">
        <f>G86</f>
        <v>-3.3050400001229718E-2</v>
      </c>
      <c r="O86" s="9">
        <f t="shared" ca="1" si="14"/>
        <v>-2.6950524978607754E-2</v>
      </c>
      <c r="Q86" s="25">
        <f t="shared" si="19"/>
        <v>39360.703999999998</v>
      </c>
    </row>
    <row r="87" spans="1:32" s="9" customFormat="1" ht="12.75" customHeight="1" x14ac:dyDescent="0.2">
      <c r="A87" s="60" t="s">
        <v>315</v>
      </c>
      <c r="B87" s="61" t="s">
        <v>49</v>
      </c>
      <c r="C87" s="62">
        <v>54526.996400000004</v>
      </c>
      <c r="D87" s="24"/>
      <c r="E87" s="34">
        <f t="shared" si="17"/>
        <v>9180.4758975894638</v>
      </c>
      <c r="F87" s="9">
        <f t="shared" si="18"/>
        <v>9180.5</v>
      </c>
      <c r="G87" s="9">
        <f t="shared" si="15"/>
        <v>-3.5801199999696109E-2</v>
      </c>
      <c r="K87" s="9">
        <f>G87</f>
        <v>-3.5801199999696109E-2</v>
      </c>
      <c r="O87" s="9">
        <f t="shared" ca="1" si="14"/>
        <v>-2.7367140119825148E-2</v>
      </c>
      <c r="Q87" s="25">
        <f t="shared" si="19"/>
        <v>39508.496400000004</v>
      </c>
    </row>
    <row r="88" spans="1:32" s="9" customFormat="1" ht="12.75" customHeight="1" x14ac:dyDescent="0.2">
      <c r="A88" s="60" t="s">
        <v>315</v>
      </c>
      <c r="B88" s="61" t="s">
        <v>51</v>
      </c>
      <c r="C88" s="62">
        <v>54789.167999999998</v>
      </c>
      <c r="D88" s="24"/>
      <c r="E88" s="34">
        <f t="shared" si="17"/>
        <v>9356.9774543644871</v>
      </c>
      <c r="F88" s="9">
        <f t="shared" si="18"/>
        <v>9357</v>
      </c>
      <c r="G88" s="9">
        <f t="shared" si="15"/>
        <v>-3.3488799999759067E-2</v>
      </c>
      <c r="I88" s="9">
        <f t="shared" ref="I88:I93" si="20">G88</f>
        <v>-3.3488799999759067E-2</v>
      </c>
      <c r="O88" s="9">
        <f t="shared" ca="1" si="14"/>
        <v>-2.8106160948215803E-2</v>
      </c>
      <c r="Q88" s="25">
        <f t="shared" si="19"/>
        <v>39770.667999999998</v>
      </c>
    </row>
    <row r="89" spans="1:32" s="9" customFormat="1" ht="12.75" customHeight="1" x14ac:dyDescent="0.2">
      <c r="A89" s="60" t="s">
        <v>315</v>
      </c>
      <c r="B89" s="61" t="s">
        <v>51</v>
      </c>
      <c r="C89" s="62">
        <v>54792.150999999998</v>
      </c>
      <c r="D89" s="24"/>
      <c r="E89" s="34">
        <f t="shared" si="17"/>
        <v>9358.9856968433069</v>
      </c>
      <c r="F89" s="9">
        <f t="shared" si="18"/>
        <v>9359</v>
      </c>
      <c r="G89" s="9">
        <f t="shared" si="15"/>
        <v>-2.1245600000838749E-2</v>
      </c>
      <c r="I89" s="9">
        <f t="shared" si="20"/>
        <v>-2.1245600000838749E-2</v>
      </c>
      <c r="O89" s="9">
        <f t="shared" ca="1" si="14"/>
        <v>-2.8114535121908611E-2</v>
      </c>
      <c r="Q89" s="25">
        <f t="shared" si="19"/>
        <v>39773.650999999998</v>
      </c>
    </row>
    <row r="90" spans="1:32" s="9" customFormat="1" ht="12.75" customHeight="1" x14ac:dyDescent="0.2">
      <c r="A90" s="60" t="s">
        <v>315</v>
      </c>
      <c r="B90" s="61" t="s">
        <v>51</v>
      </c>
      <c r="C90" s="62">
        <v>54801.055</v>
      </c>
      <c r="D90" s="24"/>
      <c r="E90" s="34">
        <f t="shared" si="17"/>
        <v>9364.980128969155</v>
      </c>
      <c r="F90" s="9">
        <f t="shared" si="18"/>
        <v>9365</v>
      </c>
      <c r="G90" s="9">
        <f t="shared" si="15"/>
        <v>-2.9516000002331566E-2</v>
      </c>
      <c r="I90" s="9">
        <f t="shared" si="20"/>
        <v>-2.9516000002331566E-2</v>
      </c>
      <c r="O90" s="9">
        <f t="shared" ca="1" si="14"/>
        <v>-2.8139657642987051E-2</v>
      </c>
      <c r="Q90" s="25">
        <f t="shared" si="19"/>
        <v>39782.555</v>
      </c>
    </row>
    <row r="91" spans="1:32" s="9" customFormat="1" ht="12.75" customHeight="1" x14ac:dyDescent="0.2">
      <c r="A91" s="60" t="s">
        <v>315</v>
      </c>
      <c r="B91" s="61" t="s">
        <v>49</v>
      </c>
      <c r="C91" s="62">
        <v>54812.171999999999</v>
      </c>
      <c r="D91" s="24"/>
      <c r="E91" s="34">
        <f t="shared" si="17"/>
        <v>9372.4644171478431</v>
      </c>
      <c r="F91" s="9">
        <f t="shared" si="18"/>
        <v>9372.5</v>
      </c>
      <c r="G91" s="9">
        <f t="shared" si="15"/>
        <v>-5.2854000001389068E-2</v>
      </c>
      <c r="I91" s="9">
        <f t="shared" si="20"/>
        <v>-5.2854000001389068E-2</v>
      </c>
      <c r="O91" s="9">
        <f t="shared" ca="1" si="14"/>
        <v>-2.8171060794335095E-2</v>
      </c>
      <c r="Q91" s="25">
        <f t="shared" si="19"/>
        <v>39793.671999999999</v>
      </c>
    </row>
    <row r="92" spans="1:32" s="9" customFormat="1" ht="12.75" customHeight="1" x14ac:dyDescent="0.2">
      <c r="A92" s="60" t="s">
        <v>315</v>
      </c>
      <c r="B92" s="61" t="s">
        <v>49</v>
      </c>
      <c r="C92" s="62">
        <v>54815.118999999999</v>
      </c>
      <c r="D92" s="24"/>
      <c r="E92" s="34">
        <f t="shared" si="17"/>
        <v>9374.448423378175</v>
      </c>
      <c r="F92" s="9">
        <f t="shared" si="18"/>
        <v>9374.5</v>
      </c>
      <c r="G92" s="9">
        <f t="shared" si="15"/>
        <v>-7.6610800002526958E-2</v>
      </c>
      <c r="I92" s="9">
        <f t="shared" si="20"/>
        <v>-7.6610800002526958E-2</v>
      </c>
      <c r="O92" s="9">
        <f t="shared" ca="1" si="14"/>
        <v>-2.8179434968027904E-2</v>
      </c>
      <c r="Q92" s="25">
        <f t="shared" si="19"/>
        <v>39796.618999999999</v>
      </c>
    </row>
    <row r="93" spans="1:32" s="9" customFormat="1" ht="12.75" customHeight="1" x14ac:dyDescent="0.2">
      <c r="A93" s="60" t="s">
        <v>315</v>
      </c>
      <c r="B93" s="61" t="s">
        <v>49</v>
      </c>
      <c r="C93" s="62">
        <v>54821.063000000002</v>
      </c>
      <c r="D93" s="24"/>
      <c r="E93" s="34">
        <f t="shared" si="17"/>
        <v>9378.4500972950736</v>
      </c>
      <c r="F93" s="9">
        <f t="shared" si="18"/>
        <v>9378.5</v>
      </c>
      <c r="G93" s="9">
        <f t="shared" si="15"/>
        <v>-7.4124400001892354E-2</v>
      </c>
      <c r="I93" s="9">
        <f t="shared" si="20"/>
        <v>-7.4124400001892354E-2</v>
      </c>
      <c r="O93" s="9">
        <f t="shared" ca="1" si="14"/>
        <v>-2.8196183315413528E-2</v>
      </c>
      <c r="Q93" s="25">
        <f t="shared" si="19"/>
        <v>39802.563000000002</v>
      </c>
    </row>
    <row r="94" spans="1:32" s="9" customFormat="1" ht="12.75" customHeight="1" x14ac:dyDescent="0.2">
      <c r="A94" s="60" t="s">
        <v>315</v>
      </c>
      <c r="B94" s="61" t="s">
        <v>49</v>
      </c>
      <c r="C94" s="62">
        <v>54821.112500000003</v>
      </c>
      <c r="D94" s="24"/>
      <c r="E94" s="34">
        <f t="shared" si="17"/>
        <v>9378.4834221367437</v>
      </c>
      <c r="F94" s="9">
        <f t="shared" si="18"/>
        <v>9378.5</v>
      </c>
      <c r="G94" s="9">
        <f t="shared" si="15"/>
        <v>-2.4624400000902824E-2</v>
      </c>
      <c r="K94" s="9">
        <f>G94</f>
        <v>-2.4624400000902824E-2</v>
      </c>
      <c r="O94" s="9">
        <f t="shared" ca="1" si="14"/>
        <v>-2.8196183315413528E-2</v>
      </c>
      <c r="Q94" s="25">
        <f t="shared" si="19"/>
        <v>39802.612500000003</v>
      </c>
    </row>
    <row r="95" spans="1:32" s="9" customFormat="1" ht="12.75" customHeight="1" x14ac:dyDescent="0.2">
      <c r="A95" s="60" t="s">
        <v>315</v>
      </c>
      <c r="B95" s="60" t="s">
        <v>49</v>
      </c>
      <c r="C95" s="62">
        <v>54824.027999999998</v>
      </c>
      <c r="D95" s="24"/>
      <c r="E95" s="34">
        <f t="shared" si="17"/>
        <v>9380.4462216496468</v>
      </c>
      <c r="F95" s="9">
        <f t="shared" si="18"/>
        <v>9380.5</v>
      </c>
      <c r="O95" s="9">
        <f t="shared" ca="1" si="14"/>
        <v>-2.8204557489106344E-2</v>
      </c>
      <c r="Q95" s="25">
        <f t="shared" si="19"/>
        <v>39805.527999999998</v>
      </c>
      <c r="U95" s="9">
        <f>+C95-(C$7+F95*C$8)</f>
        <v>-7.9881200006639119E-2</v>
      </c>
    </row>
    <row r="96" spans="1:32" s="9" customFormat="1" ht="12.75" customHeight="1" x14ac:dyDescent="0.2">
      <c r="A96" s="60" t="s">
        <v>343</v>
      </c>
      <c r="B96" s="60" t="s">
        <v>51</v>
      </c>
      <c r="C96" s="62">
        <v>54838.112999999998</v>
      </c>
      <c r="D96" s="24"/>
      <c r="E96" s="34">
        <f t="shared" si="17"/>
        <v>9389.9286538702836</v>
      </c>
      <c r="F96" s="9">
        <f t="shared" si="18"/>
        <v>9390</v>
      </c>
      <c r="O96" s="9">
        <f t="shared" ca="1" si="14"/>
        <v>-2.8244334814147197E-2</v>
      </c>
      <c r="Q96" s="25">
        <f t="shared" si="19"/>
        <v>39819.612999999998</v>
      </c>
      <c r="U96" s="9">
        <f>+C96-(C$7+F96*C$8)</f>
        <v>-0.10597600000619423</v>
      </c>
    </row>
    <row r="97" spans="1:21" s="9" customFormat="1" ht="12.75" customHeight="1" x14ac:dyDescent="0.2">
      <c r="A97" s="60" t="s">
        <v>343</v>
      </c>
      <c r="B97" s="60" t="s">
        <v>51</v>
      </c>
      <c r="C97" s="62">
        <v>55141.186999999998</v>
      </c>
      <c r="D97" s="24"/>
      <c r="E97" s="34">
        <f t="shared" si="17"/>
        <v>9593.9668975932309</v>
      </c>
      <c r="F97" s="9">
        <f t="shared" si="18"/>
        <v>9594</v>
      </c>
      <c r="G97" s="9">
        <f>+C97-(C$7+F97*C$8)</f>
        <v>-4.9169600002642255E-2</v>
      </c>
      <c r="I97" s="9">
        <f>G97</f>
        <v>-4.9169600002642255E-2</v>
      </c>
      <c r="O97" s="9">
        <f t="shared" ca="1" si="14"/>
        <v>-2.9098500530814017E-2</v>
      </c>
      <c r="Q97" s="25">
        <f t="shared" si="19"/>
        <v>40122.686999999998</v>
      </c>
    </row>
    <row r="98" spans="1:21" s="9" customFormat="1" ht="12.75" customHeight="1" x14ac:dyDescent="0.2">
      <c r="A98" s="60" t="s">
        <v>343</v>
      </c>
      <c r="B98" s="60" t="s">
        <v>49</v>
      </c>
      <c r="C98" s="62">
        <v>55173.086000000003</v>
      </c>
      <c r="D98" s="24"/>
      <c r="E98" s="34">
        <f t="shared" si="17"/>
        <v>9615.4422334403152</v>
      </c>
      <c r="F98" s="9">
        <f t="shared" si="18"/>
        <v>9615.5</v>
      </c>
      <c r="O98" s="9">
        <f t="shared" ca="1" si="14"/>
        <v>-2.9188522898011743E-2</v>
      </c>
      <c r="Q98" s="25">
        <f t="shared" si="19"/>
        <v>40154.586000000003</v>
      </c>
      <c r="U98" s="9">
        <f>+C98-(C$7+F98*C$8)</f>
        <v>-8.5805199996684678E-2</v>
      </c>
    </row>
    <row r="99" spans="1:21" s="9" customFormat="1" ht="12.75" customHeight="1" x14ac:dyDescent="0.2">
      <c r="A99" s="60" t="s">
        <v>355</v>
      </c>
      <c r="B99" s="60" t="s">
        <v>51</v>
      </c>
      <c r="C99" s="62">
        <v>55175.372799999997</v>
      </c>
      <c r="D99" s="24"/>
      <c r="E99" s="34">
        <f t="shared" si="17"/>
        <v>9616.9817738025504</v>
      </c>
      <c r="F99" s="9">
        <f t="shared" si="18"/>
        <v>9617</v>
      </c>
      <c r="G99" s="9">
        <f>+C99-(C$7+F99*C$8)</f>
        <v>-2.7072800003224984E-2</v>
      </c>
      <c r="K99" s="9">
        <f>G99</f>
        <v>-2.7072800003224984E-2</v>
      </c>
      <c r="O99" s="9">
        <f t="shared" ca="1" si="14"/>
        <v>-2.9194803528281354E-2</v>
      </c>
      <c r="Q99" s="25">
        <f t="shared" si="19"/>
        <v>40156.872799999997</v>
      </c>
    </row>
    <row r="100" spans="1:21" s="9" customFormat="1" ht="12.75" customHeight="1" x14ac:dyDescent="0.2">
      <c r="A100" s="32" t="s">
        <v>66</v>
      </c>
      <c r="B100" s="33" t="s">
        <v>51</v>
      </c>
      <c r="C100" s="32">
        <v>55515.520570000001</v>
      </c>
      <c r="D100" s="32">
        <v>1.3799999999999999E-3</v>
      </c>
      <c r="E100" s="34">
        <f t="shared" si="17"/>
        <v>9845.9791592499241</v>
      </c>
      <c r="F100" s="9">
        <f t="shared" si="18"/>
        <v>9846</v>
      </c>
      <c r="G100" s="9">
        <f>+C100-(C$7+F100*C$8)</f>
        <v>-3.0956399998103734E-2</v>
      </c>
      <c r="K100" s="9">
        <f>G100</f>
        <v>-3.0956399998103734E-2</v>
      </c>
      <c r="O100" s="9">
        <f t="shared" ref="O100:O109" ca="1" si="21">+C$11+C$12*$F100</f>
        <v>-3.0153646416108321E-2</v>
      </c>
      <c r="Q100" s="25">
        <f t="shared" si="19"/>
        <v>40497.020570000001</v>
      </c>
    </row>
    <row r="101" spans="1:21" s="9" customFormat="1" ht="12.75" customHeight="1" x14ac:dyDescent="0.2">
      <c r="A101" s="60" t="s">
        <v>366</v>
      </c>
      <c r="B101" s="60" t="s">
        <v>49</v>
      </c>
      <c r="C101" s="62">
        <v>55519.196000000004</v>
      </c>
      <c r="D101" s="24"/>
      <c r="E101" s="34">
        <f t="shared" si="17"/>
        <v>9848.4535657715242</v>
      </c>
      <c r="F101" s="9">
        <f t="shared" si="18"/>
        <v>9848.5</v>
      </c>
      <c r="O101" s="9">
        <f t="shared" ca="1" si="21"/>
        <v>-3.0164114133224333E-2</v>
      </c>
      <c r="Q101" s="25">
        <f t="shared" si="19"/>
        <v>40500.696000000004</v>
      </c>
      <c r="U101" s="9">
        <f>+C101-(C$7+F101*C$8)</f>
        <v>-6.897239999671001E-2</v>
      </c>
    </row>
    <row r="102" spans="1:21" s="9" customFormat="1" ht="12.75" customHeight="1" x14ac:dyDescent="0.2">
      <c r="A102" s="32" t="s">
        <v>66</v>
      </c>
      <c r="B102" s="33" t="s">
        <v>49</v>
      </c>
      <c r="C102" s="32">
        <v>55544.483549999997</v>
      </c>
      <c r="D102" s="32">
        <v>1.58E-3</v>
      </c>
      <c r="E102" s="34">
        <f t="shared" si="17"/>
        <v>9865.4778809224608</v>
      </c>
      <c r="F102" s="9">
        <f t="shared" si="18"/>
        <v>9865.5</v>
      </c>
      <c r="G102" s="9">
        <f t="shared" ref="G102:G109" si="22">+C102-(C$7+F102*C$8)</f>
        <v>-3.2855200006451923E-2</v>
      </c>
      <c r="K102" s="9">
        <f>G102</f>
        <v>-3.2855200006451923E-2</v>
      </c>
      <c r="O102" s="9">
        <f t="shared" ca="1" si="21"/>
        <v>-3.0235294609613238E-2</v>
      </c>
      <c r="Q102" s="25">
        <f t="shared" si="19"/>
        <v>40525.983549999997</v>
      </c>
    </row>
    <row r="103" spans="1:21" s="9" customFormat="1" ht="12.75" customHeight="1" x14ac:dyDescent="0.2">
      <c r="A103" s="32" t="s">
        <v>66</v>
      </c>
      <c r="B103" s="33" t="s">
        <v>49</v>
      </c>
      <c r="C103" s="32">
        <v>55553.402620000001</v>
      </c>
      <c r="D103" s="32">
        <v>1.0200000000000001E-2</v>
      </c>
      <c r="E103" s="34">
        <f t="shared" si="17"/>
        <v>9871.482458611219</v>
      </c>
      <c r="F103" s="9">
        <f t="shared" si="18"/>
        <v>9871.5</v>
      </c>
      <c r="G103" s="9">
        <f t="shared" si="22"/>
        <v>-2.6055599999381229E-2</v>
      </c>
      <c r="K103" s="9">
        <f>G103</f>
        <v>-2.6055599999381229E-2</v>
      </c>
      <c r="O103" s="9">
        <f t="shared" ca="1" si="21"/>
        <v>-3.0260417130691671E-2</v>
      </c>
      <c r="Q103" s="25">
        <f t="shared" si="19"/>
        <v>40534.902620000001</v>
      </c>
    </row>
    <row r="104" spans="1:21" s="9" customFormat="1" ht="12.75" customHeight="1" x14ac:dyDescent="0.2">
      <c r="A104" s="32" t="s">
        <v>66</v>
      </c>
      <c r="B104" s="33" t="s">
        <v>51</v>
      </c>
      <c r="C104" s="32">
        <v>55591.276180000001</v>
      </c>
      <c r="D104" s="32">
        <v>4.2500000000000003E-3</v>
      </c>
      <c r="E104" s="34">
        <f t="shared" si="17"/>
        <v>9896.9800422572443</v>
      </c>
      <c r="F104" s="9">
        <f t="shared" si="18"/>
        <v>9897</v>
      </c>
      <c r="G104" s="9">
        <f t="shared" si="22"/>
        <v>-2.9644800000824034E-2</v>
      </c>
      <c r="K104" s="9">
        <f>G104</f>
        <v>-2.9644800000824034E-2</v>
      </c>
      <c r="O104" s="9">
        <f t="shared" ca="1" si="21"/>
        <v>-3.0367187845275027E-2</v>
      </c>
      <c r="Q104" s="25">
        <f t="shared" si="19"/>
        <v>40572.776180000001</v>
      </c>
    </row>
    <row r="105" spans="1:21" s="9" customFormat="1" ht="12.75" customHeight="1" x14ac:dyDescent="0.2">
      <c r="A105" s="40" t="s">
        <v>67</v>
      </c>
      <c r="B105" s="41" t="s">
        <v>51</v>
      </c>
      <c r="C105" s="42">
        <v>55943.307000000001</v>
      </c>
      <c r="D105" s="42">
        <v>0.01</v>
      </c>
      <c r="E105" s="34">
        <f t="shared" si="17"/>
        <v>10133.97744305424</v>
      </c>
      <c r="F105" s="9">
        <f t="shared" si="18"/>
        <v>10134</v>
      </c>
      <c r="G105" s="9">
        <f t="shared" si="22"/>
        <v>-3.3505600003991276E-2</v>
      </c>
      <c r="I105" s="9">
        <f>G105</f>
        <v>-3.3505600003991276E-2</v>
      </c>
      <c r="O105" s="9">
        <f t="shared" ca="1" si="21"/>
        <v>-3.1359527427873242E-2</v>
      </c>
      <c r="Q105" s="25">
        <f t="shared" si="19"/>
        <v>40924.807000000001</v>
      </c>
    </row>
    <row r="106" spans="1:21" s="9" customFormat="1" ht="12.75" customHeight="1" x14ac:dyDescent="0.2">
      <c r="A106" s="57" t="s">
        <v>80</v>
      </c>
      <c r="B106" s="58"/>
      <c r="C106" s="59">
        <v>56686.000299999956</v>
      </c>
      <c r="D106" s="59">
        <v>2E-3</v>
      </c>
      <c r="E106" s="34">
        <f t="shared" si="17"/>
        <v>10633.98020329362</v>
      </c>
      <c r="F106" s="9">
        <f t="shared" si="18"/>
        <v>10634</v>
      </c>
      <c r="G106" s="9">
        <f t="shared" si="22"/>
        <v>-2.9405600042082369E-2</v>
      </c>
      <c r="K106" s="9">
        <f t="shared" ref="K106:K113" si="23">G106</f>
        <v>-2.9405600042082369E-2</v>
      </c>
      <c r="O106" s="9">
        <f t="shared" ca="1" si="21"/>
        <v>-3.3453070851076225E-2</v>
      </c>
      <c r="Q106" s="25">
        <f t="shared" si="19"/>
        <v>41667.500299999956</v>
      </c>
    </row>
    <row r="107" spans="1:21" s="9" customFormat="1" ht="12.75" customHeight="1" x14ac:dyDescent="0.2">
      <c r="A107" s="60" t="s">
        <v>390</v>
      </c>
      <c r="B107" s="60" t="s">
        <v>49</v>
      </c>
      <c r="C107" s="62">
        <v>57009.065499999997</v>
      </c>
      <c r="D107" s="24"/>
      <c r="E107" s="34">
        <f t="shared" si="17"/>
        <v>10851.477105093218</v>
      </c>
      <c r="F107" s="9">
        <f t="shared" si="18"/>
        <v>10851.5</v>
      </c>
      <c r="G107" s="9">
        <f t="shared" si="22"/>
        <v>-3.40076000065892E-2</v>
      </c>
      <c r="K107" s="9">
        <f t="shared" si="23"/>
        <v>-3.40076000065892E-2</v>
      </c>
      <c r="O107" s="9">
        <f t="shared" ca="1" si="21"/>
        <v>-3.4363762240169522E-2</v>
      </c>
      <c r="Q107" s="25">
        <f t="shared" si="19"/>
        <v>41990.565499999997</v>
      </c>
    </row>
    <row r="108" spans="1:21" s="9" customFormat="1" ht="12.75" customHeight="1" x14ac:dyDescent="0.2">
      <c r="A108" s="60" t="s">
        <v>390</v>
      </c>
      <c r="B108" s="60" t="s">
        <v>49</v>
      </c>
      <c r="C108" s="62">
        <v>57009.067799999997</v>
      </c>
      <c r="D108" s="24"/>
      <c r="E108" s="34">
        <f t="shared" si="17"/>
        <v>10851.478653520204</v>
      </c>
      <c r="F108" s="9">
        <f t="shared" si="18"/>
        <v>10851.5</v>
      </c>
      <c r="G108" s="9">
        <f t="shared" si="22"/>
        <v>-3.1707600006484427E-2</v>
      </c>
      <c r="K108" s="9">
        <f t="shared" si="23"/>
        <v>-3.1707600006484427E-2</v>
      </c>
      <c r="O108" s="9">
        <f t="shared" ca="1" si="21"/>
        <v>-3.4363762240169522E-2</v>
      </c>
      <c r="Q108" s="25">
        <f t="shared" si="19"/>
        <v>41990.567799999997</v>
      </c>
    </row>
    <row r="109" spans="1:21" s="9" customFormat="1" ht="12.75" customHeight="1" x14ac:dyDescent="0.2">
      <c r="A109" s="60" t="s">
        <v>390</v>
      </c>
      <c r="B109" s="60" t="s">
        <v>49</v>
      </c>
      <c r="C109" s="62">
        <v>57009.068099999997</v>
      </c>
      <c r="D109" s="24"/>
      <c r="E109" s="34">
        <f t="shared" si="17"/>
        <v>10851.478855488942</v>
      </c>
      <c r="F109" s="9">
        <f t="shared" si="18"/>
        <v>10851.5</v>
      </c>
      <c r="G109" s="9">
        <f t="shared" si="22"/>
        <v>-3.1407600006787106E-2</v>
      </c>
      <c r="K109" s="9">
        <f t="shared" si="23"/>
        <v>-3.1407600006787106E-2</v>
      </c>
      <c r="O109" s="9">
        <f t="shared" ca="1" si="21"/>
        <v>-3.4363762240169522E-2</v>
      </c>
      <c r="Q109" s="25">
        <f t="shared" si="19"/>
        <v>41990.568099999997</v>
      </c>
    </row>
    <row r="110" spans="1:21" s="9" customFormat="1" ht="12.75" customHeight="1" x14ac:dyDescent="0.2">
      <c r="A110" s="66" t="s">
        <v>1</v>
      </c>
      <c r="B110" s="67" t="s">
        <v>49</v>
      </c>
      <c r="C110" s="66">
        <v>58129.039499999955</v>
      </c>
      <c r="D110" s="66" t="s">
        <v>17</v>
      </c>
      <c r="E110" s="34">
        <f>+(C110-C$7)/C$8</f>
        <v>11605.476220739411</v>
      </c>
      <c r="F110" s="9">
        <f t="shared" si="18"/>
        <v>11605.5</v>
      </c>
      <c r="G110" s="9">
        <f>+C110-(C$7+F110*C$8)</f>
        <v>-3.5321200048201717E-2</v>
      </c>
      <c r="K110" s="9">
        <f t="shared" si="23"/>
        <v>-3.5321200048201717E-2</v>
      </c>
      <c r="O110" s="9">
        <f ca="1">+C$11+C$12*$F110</f>
        <v>-3.7520825722359624E-2</v>
      </c>
      <c r="Q110" s="25">
        <f>+C110-15018.5</f>
        <v>43110.539499999955</v>
      </c>
    </row>
    <row r="111" spans="1:21" s="9" customFormat="1" ht="12.75" customHeight="1" x14ac:dyDescent="0.2">
      <c r="A111" s="66" t="s">
        <v>1</v>
      </c>
      <c r="B111" s="67" t="s">
        <v>49</v>
      </c>
      <c r="C111" s="66">
        <v>58132.014299999923</v>
      </c>
      <c r="D111" s="66" t="s">
        <v>17</v>
      </c>
      <c r="E111" s="34">
        <f>+(C111-C$7)/C$8</f>
        <v>11607.478942739386</v>
      </c>
      <c r="F111" s="9">
        <f t="shared" si="18"/>
        <v>11607.5</v>
      </c>
      <c r="G111" s="9">
        <f>+C111-(C$7+F111*C$8)</f>
        <v>-3.1278000082238577E-2</v>
      </c>
      <c r="K111" s="9">
        <f t="shared" si="23"/>
        <v>-3.1278000082238577E-2</v>
      </c>
      <c r="O111" s="9">
        <f ca="1">+C$11+C$12*$F111</f>
        <v>-3.752919989605244E-2</v>
      </c>
      <c r="Q111" s="25">
        <f>+C111-15018.5</f>
        <v>43113.514299999923</v>
      </c>
    </row>
    <row r="112" spans="1:21" s="9" customFormat="1" ht="12.75" customHeight="1" x14ac:dyDescent="0.2">
      <c r="A112" s="66" t="s">
        <v>0</v>
      </c>
      <c r="B112" s="67" t="s">
        <v>49</v>
      </c>
      <c r="C112" s="66">
        <v>58478.102899999998</v>
      </c>
      <c r="D112" s="66">
        <v>6.0000000000000001E-3</v>
      </c>
      <c r="E112" s="34">
        <f>+(C112-C$7)/C$8</f>
        <v>11840.475867967378</v>
      </c>
      <c r="F112" s="9">
        <f t="shared" si="18"/>
        <v>11840.5</v>
      </c>
      <c r="G112" s="9">
        <f>+C112-(C$7+F112*C$8)</f>
        <v>-3.5845200007315725E-2</v>
      </c>
      <c r="K112" s="9">
        <f t="shared" si="23"/>
        <v>-3.5845200007315725E-2</v>
      </c>
      <c r="O112" s="9">
        <f ca="1">+C$11+C$12*$F112</f>
        <v>-3.850479113126503E-2</v>
      </c>
      <c r="Q112" s="25">
        <f>+C112-15018.5</f>
        <v>43459.602899999998</v>
      </c>
    </row>
    <row r="113" spans="1:17" s="9" customFormat="1" ht="12.75" customHeight="1" x14ac:dyDescent="0.2">
      <c r="A113" s="66" t="s">
        <v>0</v>
      </c>
      <c r="B113" s="67" t="s">
        <v>49</v>
      </c>
      <c r="C113" s="66">
        <v>58481.081700000002</v>
      </c>
      <c r="D113" s="66">
        <v>5.4000000000000003E-3</v>
      </c>
      <c r="E113" s="34">
        <f>+(C113-C$7)/C$8</f>
        <v>11842.481282883877</v>
      </c>
      <c r="F113" s="9">
        <f t="shared" si="18"/>
        <v>11842.5</v>
      </c>
      <c r="G113" s="9">
        <f>+C113-(C$7+F113*C$8)</f>
        <v>-2.780200000415789E-2</v>
      </c>
      <c r="K113" s="9">
        <f t="shared" si="23"/>
        <v>-2.780200000415789E-2</v>
      </c>
      <c r="O113" s="9">
        <f ca="1">+C$11+C$12*$F113</f>
        <v>-3.8513165304957839E-2</v>
      </c>
      <c r="Q113" s="25">
        <f>+C113-15018.5</f>
        <v>43462.581700000002</v>
      </c>
    </row>
    <row r="114" spans="1:17" s="9" customFormat="1" ht="12.75" customHeight="1" x14ac:dyDescent="0.2">
      <c r="A114" s="68" t="s">
        <v>398</v>
      </c>
      <c r="B114" s="69" t="s">
        <v>51</v>
      </c>
      <c r="C114" s="70">
        <v>58510.042239999864</v>
      </c>
      <c r="D114" s="68">
        <v>5.3200000000000001E-3</v>
      </c>
      <c r="E114" s="34">
        <f t="shared" ref="E114:E115" si="24">+(C114-C$7)/C$8</f>
        <v>11861.978361877258</v>
      </c>
      <c r="F114" s="9">
        <f t="shared" ref="F114:F115" si="25">ROUND(2*E114,0)/2</f>
        <v>11862</v>
      </c>
      <c r="G114" s="9">
        <f t="shared" ref="G114:G115" si="26">+C114-(C$7+F114*C$8)</f>
        <v>-3.2140800132765435E-2</v>
      </c>
      <c r="K114" s="9">
        <f t="shared" ref="K114:K115" si="27">G114</f>
        <v>-3.2140800132765435E-2</v>
      </c>
      <c r="O114" s="9">
        <f t="shared" ref="O114:O115" ca="1" si="28">+C$11+C$12*$F114</f>
        <v>-3.8594813498462756E-2</v>
      </c>
      <c r="Q114" s="25">
        <f t="shared" ref="Q114:Q115" si="29">+C114-15018.5</f>
        <v>43491.542239999864</v>
      </c>
    </row>
    <row r="115" spans="1:17" s="9" customFormat="1" ht="12.75" customHeight="1" x14ac:dyDescent="0.2">
      <c r="A115" s="68" t="s">
        <v>399</v>
      </c>
      <c r="B115" s="69" t="s">
        <v>51</v>
      </c>
      <c r="C115" s="70">
        <v>59172.518000000156</v>
      </c>
      <c r="D115" s="68">
        <v>0.01</v>
      </c>
      <c r="E115" s="34">
        <f t="shared" si="24"/>
        <v>12307.976337881413</v>
      </c>
      <c r="F115" s="9">
        <f t="shared" si="25"/>
        <v>12308</v>
      </c>
      <c r="G115" s="9">
        <f t="shared" si="26"/>
        <v>-3.5147199843777344E-2</v>
      </c>
      <c r="K115" s="9">
        <f t="shared" si="27"/>
        <v>-3.5147199843777344E-2</v>
      </c>
      <c r="O115" s="9">
        <f t="shared" ca="1" si="28"/>
        <v>-4.0462254231959822E-2</v>
      </c>
      <c r="Q115" s="25">
        <f t="shared" si="29"/>
        <v>44154.018000000156</v>
      </c>
    </row>
    <row r="116" spans="1:17" s="9" customFormat="1" ht="12.75" customHeight="1" x14ac:dyDescent="0.2">
      <c r="A116" s="76" t="s">
        <v>400</v>
      </c>
      <c r="B116" s="71" t="s">
        <v>51</v>
      </c>
      <c r="C116" s="72">
        <v>58469.93765156623</v>
      </c>
      <c r="D116" s="73">
        <v>1.145E-3</v>
      </c>
      <c r="E116" s="34">
        <f t="shared" ref="E116:E128" si="30">+(C116-C$7)/C$8</f>
        <v>11834.978784911797</v>
      </c>
      <c r="F116" s="9">
        <f t="shared" ref="F116:F128" si="31">ROUND(2*E116,0)/2</f>
        <v>11835</v>
      </c>
      <c r="G116" s="9">
        <f t="shared" ref="G116:G128" si="32">+C116-(C$7+F116*C$8)</f>
        <v>-3.1512433772149961E-2</v>
      </c>
      <c r="L116" s="9">
        <f>G116</f>
        <v>-3.1512433772149961E-2</v>
      </c>
      <c r="O116" s="9">
        <f t="shared" ref="O116:O128" ca="1" si="33">+C$11+C$12*$F116</f>
        <v>-3.8481762153609794E-2</v>
      </c>
      <c r="Q116" s="25">
        <f t="shared" ref="Q116:Q128" si="34">+C116-15018.5</f>
        <v>43451.43765156623</v>
      </c>
    </row>
    <row r="117" spans="1:17" s="9" customFormat="1" ht="12.75" customHeight="1" x14ac:dyDescent="0.2">
      <c r="A117" s="76" t="s">
        <v>400</v>
      </c>
      <c r="B117" s="71" t="s">
        <v>49</v>
      </c>
      <c r="C117" s="72">
        <v>58470.676283902489</v>
      </c>
      <c r="D117" s="73">
        <v>1.701E-3</v>
      </c>
      <c r="E117" s="34">
        <f t="shared" si="30"/>
        <v>11835.476053712971</v>
      </c>
      <c r="F117" s="9">
        <f t="shared" si="31"/>
        <v>11835.5</v>
      </c>
      <c r="G117" s="9">
        <f t="shared" si="32"/>
        <v>-3.5569297513575293E-2</v>
      </c>
      <c r="L117" s="9">
        <f>G117</f>
        <v>-3.5569297513575293E-2</v>
      </c>
      <c r="O117" s="9">
        <f t="shared" ca="1" si="33"/>
        <v>-3.8483855697032998E-2</v>
      </c>
      <c r="Q117" s="25">
        <f t="shared" si="34"/>
        <v>43452.176283902489</v>
      </c>
    </row>
    <row r="118" spans="1:17" s="9" customFormat="1" ht="12.75" customHeight="1" x14ac:dyDescent="0.2">
      <c r="A118" s="76" t="s">
        <v>400</v>
      </c>
      <c r="B118" s="71" t="s">
        <v>51</v>
      </c>
      <c r="C118" s="72">
        <v>58478.846779190004</v>
      </c>
      <c r="D118" s="73">
        <v>1.121E-3</v>
      </c>
      <c r="E118" s="34">
        <f t="shared" si="30"/>
        <v>11840.976669103309</v>
      </c>
      <c r="F118" s="9">
        <f t="shared" si="31"/>
        <v>11841</v>
      </c>
      <c r="G118" s="9">
        <f t="shared" si="32"/>
        <v>-3.4655209994525649E-2</v>
      </c>
      <c r="L118" s="9">
        <f>G118</f>
        <v>-3.4655209994525649E-2</v>
      </c>
      <c r="O118" s="9">
        <f t="shared" ca="1" si="33"/>
        <v>-3.8506884674688234E-2</v>
      </c>
      <c r="Q118" s="25">
        <f t="shared" si="34"/>
        <v>43460.346779190004</v>
      </c>
    </row>
    <row r="119" spans="1:17" s="9" customFormat="1" ht="12.75" customHeight="1" x14ac:dyDescent="0.2">
      <c r="A119" s="76" t="s">
        <v>400</v>
      </c>
      <c r="B119" s="71" t="s">
        <v>49</v>
      </c>
      <c r="C119" s="72">
        <v>58479.585922031663</v>
      </c>
      <c r="D119" s="73">
        <v>1.3569999999999999E-3</v>
      </c>
      <c r="E119" s="34">
        <f t="shared" si="30"/>
        <v>11841.474281591587</v>
      </c>
      <c r="F119" s="9">
        <f t="shared" si="31"/>
        <v>11841.5</v>
      </c>
      <c r="G119" s="9">
        <f t="shared" si="32"/>
        <v>-3.8201568342628889E-2</v>
      </c>
      <c r="L119" s="9">
        <f>G119</f>
        <v>-3.8201568342628889E-2</v>
      </c>
      <c r="O119" s="9">
        <f t="shared" ca="1" si="33"/>
        <v>-3.8508978218111438E-2</v>
      </c>
      <c r="Q119" s="25">
        <f t="shared" si="34"/>
        <v>43461.085922031663</v>
      </c>
    </row>
    <row r="120" spans="1:17" s="9" customFormat="1" ht="12.75" customHeight="1" x14ac:dyDescent="0.2">
      <c r="A120" s="76" t="s">
        <v>400</v>
      </c>
      <c r="B120" s="71" t="s">
        <v>51</v>
      </c>
      <c r="C120" s="72">
        <v>58487.758293864317</v>
      </c>
      <c r="D120" s="73">
        <v>9.9299999999999996E-4</v>
      </c>
      <c r="E120" s="34">
        <f t="shared" si="30"/>
        <v>11846.976160326765</v>
      </c>
      <c r="F120" s="9">
        <f t="shared" si="31"/>
        <v>11847</v>
      </c>
      <c r="G120" s="9">
        <f t="shared" si="32"/>
        <v>-3.5410935684922151E-2</v>
      </c>
      <c r="L120" s="9">
        <f>G120</f>
        <v>-3.5410935684922151E-2</v>
      </c>
      <c r="O120" s="9">
        <f t="shared" ca="1" si="33"/>
        <v>-3.8532007195766667E-2</v>
      </c>
      <c r="Q120" s="25">
        <f t="shared" si="34"/>
        <v>43469.258293864317</v>
      </c>
    </row>
    <row r="121" spans="1:17" s="9" customFormat="1" ht="12.75" customHeight="1" x14ac:dyDescent="0.2">
      <c r="A121" s="76" t="s">
        <v>400</v>
      </c>
      <c r="B121" s="71" t="s">
        <v>49</v>
      </c>
      <c r="C121" s="72">
        <v>58488.504861299414</v>
      </c>
      <c r="D121" s="73">
        <v>1.323E-3</v>
      </c>
      <c r="E121" s="34">
        <f t="shared" si="30"/>
        <v>11847.478771267586</v>
      </c>
      <c r="F121" s="9">
        <f t="shared" si="31"/>
        <v>11847.5</v>
      </c>
      <c r="G121" s="9">
        <f t="shared" si="32"/>
        <v>-3.1532700588286389E-2</v>
      </c>
      <c r="L121" s="9">
        <f>G121</f>
        <v>-3.1532700588286389E-2</v>
      </c>
      <c r="O121" s="9">
        <f t="shared" ca="1" si="33"/>
        <v>-3.8534100739189871E-2</v>
      </c>
      <c r="Q121" s="25">
        <f t="shared" si="34"/>
        <v>43470.004861299414</v>
      </c>
    </row>
    <row r="122" spans="1:17" s="9" customFormat="1" ht="12.75" customHeight="1" x14ac:dyDescent="0.2">
      <c r="A122" s="77" t="s">
        <v>400</v>
      </c>
      <c r="B122" s="71" t="s">
        <v>51</v>
      </c>
      <c r="C122" s="75">
        <v>59175.489984411281</v>
      </c>
      <c r="D122" s="74">
        <v>8.7399999999999999E-4</v>
      </c>
      <c r="E122" s="34">
        <f t="shared" si="30"/>
        <v>12309.977164344977</v>
      </c>
      <c r="F122" s="9">
        <f t="shared" si="31"/>
        <v>12310</v>
      </c>
      <c r="G122" s="9">
        <f t="shared" si="32"/>
        <v>-3.3919588720891625E-2</v>
      </c>
      <c r="L122" s="9">
        <f>G122</f>
        <v>-3.3919588720891625E-2</v>
      </c>
      <c r="O122" s="9">
        <f t="shared" ca="1" si="33"/>
        <v>-4.0470628405652631E-2</v>
      </c>
      <c r="Q122" s="25">
        <f t="shared" si="34"/>
        <v>44156.989984411281</v>
      </c>
    </row>
    <row r="123" spans="1:17" s="9" customFormat="1" ht="12.75" customHeight="1" x14ac:dyDescent="0.2">
      <c r="A123" s="77" t="s">
        <v>400</v>
      </c>
      <c r="B123" s="71" t="s">
        <v>49</v>
      </c>
      <c r="C123" s="75">
        <v>59176.226293532178</v>
      </c>
      <c r="D123" s="74">
        <v>1.3320000000000001E-3</v>
      </c>
      <c r="E123" s="34">
        <f t="shared" si="30"/>
        <v>12310.472869089906</v>
      </c>
      <c r="F123" s="9">
        <f t="shared" si="31"/>
        <v>12310.5</v>
      </c>
      <c r="G123" s="9">
        <f t="shared" si="32"/>
        <v>-4.0299667824001517E-2</v>
      </c>
      <c r="L123" s="9">
        <f>G123</f>
        <v>-4.0299667824001517E-2</v>
      </c>
      <c r="O123" s="9">
        <f t="shared" ca="1" si="33"/>
        <v>-4.0472721949075835E-2</v>
      </c>
      <c r="Q123" s="25">
        <f t="shared" si="34"/>
        <v>44157.726293532178</v>
      </c>
    </row>
    <row r="124" spans="1:17" s="9" customFormat="1" ht="12.75" customHeight="1" x14ac:dyDescent="0.2">
      <c r="A124" s="77" t="s">
        <v>400</v>
      </c>
      <c r="B124" s="71" t="s">
        <v>51</v>
      </c>
      <c r="C124" s="75">
        <v>59184.398898636457</v>
      </c>
      <c r="D124" s="74">
        <v>9.8200000000000002E-4</v>
      </c>
      <c r="E124" s="34">
        <f t="shared" si="30"/>
        <v>12315.974904870338</v>
      </c>
      <c r="F124" s="9">
        <f t="shared" si="31"/>
        <v>12316</v>
      </c>
      <c r="G124" s="9">
        <f t="shared" si="32"/>
        <v>-3.7275763548677787E-2</v>
      </c>
      <c r="L124" s="9">
        <f>G124</f>
        <v>-3.7275763548677787E-2</v>
      </c>
      <c r="O124" s="9">
        <f t="shared" ca="1" si="33"/>
        <v>-4.0495750926731071E-2</v>
      </c>
      <c r="Q124" s="25">
        <f t="shared" si="34"/>
        <v>44165.898898636457</v>
      </c>
    </row>
    <row r="125" spans="1:17" s="9" customFormat="1" ht="12.75" customHeight="1" x14ac:dyDescent="0.2">
      <c r="A125" s="77" t="s">
        <v>400</v>
      </c>
      <c r="B125" s="71" t="s">
        <v>49</v>
      </c>
      <c r="C125" s="75">
        <v>59185.142638947349</v>
      </c>
      <c r="D125" s="74">
        <v>1.4790000000000001E-3</v>
      </c>
      <c r="E125" s="34">
        <f t="shared" si="30"/>
        <v>12316.475612508804</v>
      </c>
      <c r="F125" s="9">
        <f t="shared" si="31"/>
        <v>12316.5</v>
      </c>
      <c r="G125" s="9">
        <f t="shared" si="32"/>
        <v>-3.6224652649252675E-2</v>
      </c>
      <c r="L125" s="9">
        <f>G125</f>
        <v>-3.6224652649252675E-2</v>
      </c>
      <c r="O125" s="9">
        <f t="shared" ca="1" si="33"/>
        <v>-4.0497844470154275E-2</v>
      </c>
      <c r="Q125" s="25">
        <f t="shared" si="34"/>
        <v>44166.642638947349</v>
      </c>
    </row>
    <row r="126" spans="1:17" s="9" customFormat="1" ht="12.75" customHeight="1" x14ac:dyDescent="0.2">
      <c r="A126" s="74" t="s">
        <v>400</v>
      </c>
      <c r="B126" s="71" t="s">
        <v>51</v>
      </c>
      <c r="C126" s="75">
        <v>59199.256385643035</v>
      </c>
      <c r="D126" s="74">
        <v>9.6500000000000004E-4</v>
      </c>
      <c r="E126" s="34">
        <f t="shared" si="30"/>
        <v>12325.977397842214</v>
      </c>
      <c r="F126" s="9">
        <f t="shared" si="31"/>
        <v>12326</v>
      </c>
      <c r="G126" s="9">
        <f t="shared" si="32"/>
        <v>-3.3572756961802952E-2</v>
      </c>
      <c r="L126" s="9">
        <f>G126</f>
        <v>-3.3572756961802952E-2</v>
      </c>
      <c r="O126" s="9">
        <f t="shared" ca="1" si="33"/>
        <v>-4.0537621795195128E-2</v>
      </c>
      <c r="Q126" s="25">
        <f t="shared" si="34"/>
        <v>44180.756385643035</v>
      </c>
    </row>
    <row r="127" spans="1:17" s="9" customFormat="1" ht="12.75" customHeight="1" x14ac:dyDescent="0.2">
      <c r="A127" s="74" t="s">
        <v>400</v>
      </c>
      <c r="B127" s="71" t="s">
        <v>49</v>
      </c>
      <c r="C127" s="75">
        <v>59199.996495390311</v>
      </c>
      <c r="D127" s="74">
        <v>1.7949999999999999E-3</v>
      </c>
      <c r="E127" s="34">
        <f t="shared" si="30"/>
        <v>12326.475661279515</v>
      </c>
      <c r="F127" s="9">
        <f t="shared" si="31"/>
        <v>12326.5</v>
      </c>
      <c r="G127" s="9">
        <f t="shared" si="32"/>
        <v>-3.615220969368238E-2</v>
      </c>
      <c r="L127" s="9">
        <f>G127</f>
        <v>-3.615220969368238E-2</v>
      </c>
      <c r="O127" s="9">
        <f t="shared" ca="1" si="33"/>
        <v>-4.0539715338618332E-2</v>
      </c>
      <c r="Q127" s="25">
        <f t="shared" si="34"/>
        <v>44181.496495390311</v>
      </c>
    </row>
    <row r="128" spans="1:17" s="9" customFormat="1" ht="12.75" customHeight="1" x14ac:dyDescent="0.2">
      <c r="C128" s="24"/>
      <c r="D128" s="24"/>
      <c r="E128" s="34"/>
      <c r="Q128" s="25"/>
    </row>
    <row r="129" spans="3:4" s="9" customFormat="1" ht="12.75" customHeight="1" x14ac:dyDescent="0.2">
      <c r="C129" s="24"/>
      <c r="D129" s="24"/>
    </row>
    <row r="130" spans="3:4" s="9" customFormat="1" ht="12.75" customHeight="1" x14ac:dyDescent="0.2">
      <c r="C130" s="24"/>
      <c r="D130" s="24"/>
    </row>
    <row r="131" spans="3:4" s="9" customFormat="1" ht="12.75" customHeight="1" x14ac:dyDescent="0.2">
      <c r="C131" s="24"/>
      <c r="D131" s="24"/>
    </row>
    <row r="132" spans="3:4" s="9" customFormat="1" ht="12.75" customHeight="1" x14ac:dyDescent="0.2">
      <c r="C132" s="24"/>
      <c r="D132" s="24"/>
    </row>
    <row r="133" spans="3:4" s="9" customFormat="1" ht="12.75" customHeight="1" x14ac:dyDescent="0.2">
      <c r="C133" s="24"/>
      <c r="D133" s="24"/>
    </row>
    <row r="134" spans="3:4" s="9" customFormat="1" ht="12.75" customHeight="1" x14ac:dyDescent="0.2">
      <c r="C134" s="24"/>
      <c r="D134" s="24"/>
    </row>
    <row r="135" spans="3:4" s="9" customFormat="1" ht="12.75" customHeight="1" x14ac:dyDescent="0.2">
      <c r="C135" s="24"/>
      <c r="D135" s="24"/>
    </row>
    <row r="136" spans="3:4" s="9" customFormat="1" ht="12.75" customHeight="1" x14ac:dyDescent="0.2">
      <c r="C136" s="24"/>
      <c r="D136" s="24"/>
    </row>
    <row r="137" spans="3:4" s="9" customFormat="1" ht="12.75" customHeight="1" x14ac:dyDescent="0.2">
      <c r="C137" s="24"/>
      <c r="D137" s="24"/>
    </row>
    <row r="138" spans="3:4" s="9" customFormat="1" ht="12.75" customHeight="1" x14ac:dyDescent="0.2">
      <c r="C138" s="24"/>
      <c r="D138" s="24"/>
    </row>
    <row r="139" spans="3:4" s="9" customFormat="1" ht="12.75" customHeight="1" x14ac:dyDescent="0.2">
      <c r="C139" s="24"/>
      <c r="D139" s="24"/>
    </row>
    <row r="140" spans="3:4" s="9" customFormat="1" ht="12.75" customHeight="1" x14ac:dyDescent="0.2">
      <c r="C140" s="24"/>
      <c r="D140" s="24"/>
    </row>
    <row r="141" spans="3:4" s="9" customFormat="1" ht="12.75" customHeight="1" x14ac:dyDescent="0.2">
      <c r="C141" s="24"/>
      <c r="D141" s="24"/>
    </row>
    <row r="142" spans="3:4" s="9" customFormat="1" ht="12.75" customHeight="1" x14ac:dyDescent="0.2">
      <c r="C142" s="24"/>
      <c r="D142" s="24"/>
    </row>
    <row r="143" spans="3:4" s="9" customFormat="1" ht="12.75" customHeight="1" x14ac:dyDescent="0.2">
      <c r="C143" s="24"/>
      <c r="D143" s="24"/>
    </row>
    <row r="144" spans="3:4" s="9" customFormat="1" ht="12.75" customHeight="1" x14ac:dyDescent="0.2">
      <c r="C144" s="24"/>
      <c r="D144" s="24"/>
    </row>
    <row r="145" spans="3:4" s="9" customFormat="1" ht="12.75" customHeight="1" x14ac:dyDescent="0.2">
      <c r="C145" s="24"/>
      <c r="D145" s="24"/>
    </row>
    <row r="146" spans="3:4" s="9" customFormat="1" ht="12.75" customHeight="1" x14ac:dyDescent="0.2">
      <c r="C146" s="24"/>
      <c r="D146" s="24"/>
    </row>
    <row r="147" spans="3:4" s="9" customFormat="1" ht="12.75" customHeight="1" x14ac:dyDescent="0.2">
      <c r="C147" s="24"/>
      <c r="D147" s="24"/>
    </row>
    <row r="148" spans="3:4" s="9" customFormat="1" ht="12.75" customHeight="1" x14ac:dyDescent="0.2">
      <c r="C148" s="24"/>
      <c r="D148" s="24"/>
    </row>
    <row r="149" spans="3:4" s="9" customFormat="1" ht="12.75" customHeight="1" x14ac:dyDescent="0.2">
      <c r="C149" s="24"/>
      <c r="D149" s="24"/>
    </row>
    <row r="150" spans="3:4" s="9" customFormat="1" ht="12.75" customHeight="1" x14ac:dyDescent="0.2">
      <c r="C150" s="24"/>
      <c r="D150" s="24"/>
    </row>
    <row r="151" spans="3:4" s="9" customFormat="1" ht="12.75" customHeight="1" x14ac:dyDescent="0.2">
      <c r="C151" s="24"/>
      <c r="D151" s="24"/>
    </row>
    <row r="152" spans="3:4" s="9" customFormat="1" ht="12.75" customHeight="1" x14ac:dyDescent="0.2">
      <c r="C152" s="24"/>
      <c r="D152" s="24"/>
    </row>
    <row r="153" spans="3:4" s="9" customFormat="1" ht="12.75" customHeight="1" x14ac:dyDescent="0.2">
      <c r="C153" s="24"/>
      <c r="D153" s="24"/>
    </row>
    <row r="154" spans="3:4" s="9" customFormat="1" ht="12.75" customHeight="1" x14ac:dyDescent="0.2">
      <c r="C154" s="24"/>
      <c r="D154" s="24"/>
    </row>
    <row r="155" spans="3:4" s="9" customFormat="1" ht="12.75" customHeight="1" x14ac:dyDescent="0.2">
      <c r="C155" s="24"/>
      <c r="D155" s="24"/>
    </row>
    <row r="156" spans="3:4" s="9" customFormat="1" ht="12.75" customHeight="1" x14ac:dyDescent="0.2">
      <c r="C156" s="24"/>
      <c r="D156" s="24"/>
    </row>
    <row r="157" spans="3:4" s="9" customFormat="1" ht="12.75" customHeight="1" x14ac:dyDescent="0.2">
      <c r="C157" s="24"/>
      <c r="D157" s="24"/>
    </row>
    <row r="158" spans="3:4" s="9" customFormat="1" ht="12.75" customHeight="1" x14ac:dyDescent="0.2">
      <c r="C158" s="24"/>
      <c r="D158" s="24"/>
    </row>
    <row r="159" spans="3:4" s="9" customFormat="1" ht="12.75" customHeight="1" x14ac:dyDescent="0.2">
      <c r="C159" s="24"/>
      <c r="D159" s="24"/>
    </row>
    <row r="160" spans="3:4" s="9" customFormat="1" ht="12.75" customHeight="1" x14ac:dyDescent="0.2">
      <c r="C160" s="24"/>
      <c r="D160" s="24"/>
    </row>
    <row r="161" spans="3:4" s="9" customFormat="1" ht="12.75" customHeight="1" x14ac:dyDescent="0.2">
      <c r="C161" s="24"/>
      <c r="D161" s="24"/>
    </row>
    <row r="162" spans="3:4" s="9" customFormat="1" ht="12.75" customHeight="1" x14ac:dyDescent="0.2">
      <c r="C162" s="24"/>
      <c r="D162" s="24"/>
    </row>
    <row r="163" spans="3:4" s="9" customFormat="1" ht="12.75" customHeight="1" x14ac:dyDescent="0.2">
      <c r="C163" s="24"/>
      <c r="D163" s="24"/>
    </row>
    <row r="164" spans="3:4" s="9" customFormat="1" ht="12.75" customHeight="1" x14ac:dyDescent="0.2">
      <c r="C164" s="24"/>
      <c r="D164" s="24"/>
    </row>
    <row r="165" spans="3:4" s="9" customFormat="1" ht="12.75" customHeight="1" x14ac:dyDescent="0.2">
      <c r="C165" s="24"/>
      <c r="D165" s="24"/>
    </row>
    <row r="166" spans="3:4" s="9" customFormat="1" ht="12.75" customHeight="1" x14ac:dyDescent="0.2">
      <c r="C166" s="24"/>
      <c r="D166" s="24"/>
    </row>
    <row r="167" spans="3:4" s="9" customFormat="1" ht="12.75" customHeight="1" x14ac:dyDescent="0.2">
      <c r="C167" s="24"/>
      <c r="D167" s="24"/>
    </row>
    <row r="168" spans="3:4" s="9" customFormat="1" ht="12.75" customHeight="1" x14ac:dyDescent="0.2">
      <c r="C168" s="24"/>
      <c r="D168" s="24"/>
    </row>
    <row r="169" spans="3:4" s="9" customFormat="1" ht="12.75" customHeight="1" x14ac:dyDescent="0.2">
      <c r="C169" s="24"/>
      <c r="D169" s="24"/>
    </row>
    <row r="170" spans="3:4" s="9" customFormat="1" ht="12.75" customHeight="1" x14ac:dyDescent="0.2">
      <c r="C170" s="24"/>
      <c r="D170" s="24"/>
    </row>
    <row r="171" spans="3:4" s="9" customFormat="1" ht="12.75" customHeight="1" x14ac:dyDescent="0.2">
      <c r="C171" s="24"/>
      <c r="D171" s="24"/>
    </row>
    <row r="172" spans="3:4" s="9" customFormat="1" ht="12.75" customHeight="1" x14ac:dyDescent="0.2">
      <c r="C172" s="24"/>
      <c r="D172" s="24"/>
    </row>
    <row r="173" spans="3:4" s="9" customFormat="1" ht="12.75" customHeight="1" x14ac:dyDescent="0.2">
      <c r="C173" s="24"/>
      <c r="D173" s="24"/>
    </row>
    <row r="174" spans="3:4" s="9" customFormat="1" ht="12.75" customHeight="1" x14ac:dyDescent="0.2">
      <c r="C174" s="24"/>
      <c r="D174" s="24"/>
    </row>
    <row r="175" spans="3:4" s="9" customFormat="1" ht="12.75" customHeight="1" x14ac:dyDescent="0.2">
      <c r="C175" s="24"/>
      <c r="D175" s="24"/>
    </row>
    <row r="176" spans="3:4" s="9" customFormat="1" ht="12.75" customHeight="1" x14ac:dyDescent="0.2">
      <c r="C176" s="24"/>
      <c r="D176" s="24"/>
    </row>
    <row r="177" spans="3:4" s="9" customFormat="1" ht="12.75" customHeight="1" x14ac:dyDescent="0.2">
      <c r="C177" s="24"/>
      <c r="D177" s="24"/>
    </row>
    <row r="178" spans="3:4" s="9" customFormat="1" ht="12.75" customHeight="1" x14ac:dyDescent="0.2">
      <c r="C178" s="24"/>
      <c r="D178" s="24"/>
    </row>
    <row r="179" spans="3:4" s="9" customFormat="1" ht="12.75" customHeight="1" x14ac:dyDescent="0.2">
      <c r="C179" s="24"/>
      <c r="D179" s="24"/>
    </row>
    <row r="180" spans="3:4" s="9" customFormat="1" ht="12.75" customHeight="1" x14ac:dyDescent="0.2">
      <c r="C180" s="24"/>
      <c r="D180" s="24"/>
    </row>
    <row r="181" spans="3:4" s="9" customFormat="1" ht="12.75" customHeight="1" x14ac:dyDescent="0.2">
      <c r="C181" s="24"/>
      <c r="D181" s="24"/>
    </row>
    <row r="182" spans="3:4" s="9" customFormat="1" ht="12.75" customHeight="1" x14ac:dyDescent="0.2">
      <c r="C182" s="24"/>
      <c r="D182" s="24"/>
    </row>
    <row r="183" spans="3:4" s="9" customFormat="1" ht="12.75" customHeight="1" x14ac:dyDescent="0.2">
      <c r="C183" s="24"/>
      <c r="D183" s="24"/>
    </row>
    <row r="184" spans="3:4" s="9" customFormat="1" ht="12.75" customHeight="1" x14ac:dyDescent="0.2">
      <c r="C184" s="24"/>
      <c r="D184" s="24"/>
    </row>
    <row r="185" spans="3:4" s="9" customFormat="1" ht="12.75" customHeight="1" x14ac:dyDescent="0.2">
      <c r="C185" s="24"/>
      <c r="D185" s="24"/>
    </row>
    <row r="186" spans="3:4" s="9" customFormat="1" ht="12.75" customHeight="1" x14ac:dyDescent="0.2">
      <c r="C186" s="24"/>
      <c r="D186" s="24"/>
    </row>
    <row r="187" spans="3:4" s="9" customFormat="1" ht="12.75" customHeight="1" x14ac:dyDescent="0.2">
      <c r="C187" s="24"/>
      <c r="D187" s="24"/>
    </row>
    <row r="188" spans="3:4" s="9" customFormat="1" ht="12.75" customHeight="1" x14ac:dyDescent="0.2">
      <c r="C188" s="24"/>
      <c r="D188" s="24"/>
    </row>
    <row r="189" spans="3:4" s="9" customFormat="1" ht="12.75" customHeight="1" x14ac:dyDescent="0.2">
      <c r="C189" s="24"/>
      <c r="D189" s="24"/>
    </row>
    <row r="190" spans="3:4" s="9" customFormat="1" ht="12.75" customHeight="1" x14ac:dyDescent="0.2">
      <c r="C190" s="24"/>
      <c r="D190" s="24"/>
    </row>
    <row r="191" spans="3:4" s="9" customFormat="1" ht="12.75" customHeight="1" x14ac:dyDescent="0.2">
      <c r="C191" s="24"/>
      <c r="D191" s="24"/>
    </row>
    <row r="192" spans="3:4" s="9" customFormat="1" ht="12.75" customHeight="1" x14ac:dyDescent="0.2">
      <c r="C192" s="24"/>
      <c r="D192" s="24"/>
    </row>
    <row r="193" spans="3:4" s="9" customFormat="1" ht="12.75" customHeight="1" x14ac:dyDescent="0.2">
      <c r="C193" s="24"/>
      <c r="D193" s="24"/>
    </row>
    <row r="194" spans="3:4" s="9" customFormat="1" ht="12.75" customHeight="1" x14ac:dyDescent="0.2">
      <c r="C194" s="24"/>
      <c r="D194" s="24"/>
    </row>
    <row r="195" spans="3:4" s="9" customFormat="1" ht="12.75" customHeight="1" x14ac:dyDescent="0.2">
      <c r="C195" s="24"/>
      <c r="D195" s="24"/>
    </row>
    <row r="196" spans="3:4" s="9" customFormat="1" ht="12.75" customHeight="1" x14ac:dyDescent="0.2">
      <c r="C196" s="24"/>
      <c r="D196" s="24"/>
    </row>
    <row r="197" spans="3:4" s="9" customFormat="1" ht="12.75" customHeight="1" x14ac:dyDescent="0.2">
      <c r="C197" s="24"/>
      <c r="D197" s="24"/>
    </row>
    <row r="198" spans="3:4" s="9" customFormat="1" ht="12.75" customHeight="1" x14ac:dyDescent="0.2">
      <c r="C198" s="24"/>
      <c r="D198" s="24"/>
    </row>
    <row r="199" spans="3:4" s="9" customFormat="1" ht="12.75" customHeight="1" x14ac:dyDescent="0.2">
      <c r="C199" s="24"/>
      <c r="D199" s="24"/>
    </row>
    <row r="200" spans="3:4" s="9" customFormat="1" ht="12.75" customHeight="1" x14ac:dyDescent="0.2">
      <c r="C200" s="24"/>
      <c r="D200" s="24"/>
    </row>
    <row r="201" spans="3:4" s="9" customFormat="1" ht="12.75" customHeight="1" x14ac:dyDescent="0.2">
      <c r="C201" s="24"/>
      <c r="D201" s="24"/>
    </row>
    <row r="202" spans="3:4" s="9" customFormat="1" ht="12.75" customHeight="1" x14ac:dyDescent="0.2">
      <c r="C202" s="24"/>
      <c r="D202" s="24"/>
    </row>
    <row r="203" spans="3:4" s="9" customFormat="1" ht="12.75" customHeight="1" x14ac:dyDescent="0.2">
      <c r="C203" s="24"/>
      <c r="D203" s="24"/>
    </row>
    <row r="204" spans="3:4" s="9" customFormat="1" ht="12.75" customHeight="1" x14ac:dyDescent="0.2">
      <c r="C204" s="24"/>
      <c r="D204" s="24"/>
    </row>
    <row r="205" spans="3:4" s="9" customFormat="1" ht="12.75" customHeight="1" x14ac:dyDescent="0.2">
      <c r="C205" s="24"/>
      <c r="D205" s="24"/>
    </row>
    <row r="206" spans="3:4" s="9" customFormat="1" ht="12.75" customHeight="1" x14ac:dyDescent="0.2">
      <c r="C206" s="24"/>
      <c r="D206" s="24"/>
    </row>
    <row r="207" spans="3:4" s="9" customFormat="1" ht="12.75" customHeight="1" x14ac:dyDescent="0.2">
      <c r="C207" s="24"/>
      <c r="D207" s="24"/>
    </row>
    <row r="208" spans="3:4" s="9" customFormat="1" ht="12.75" customHeight="1" x14ac:dyDescent="0.2">
      <c r="C208" s="24"/>
      <c r="D208" s="24"/>
    </row>
    <row r="209" spans="3:4" s="9" customFormat="1" ht="12.75" customHeight="1" x14ac:dyDescent="0.2">
      <c r="C209" s="24"/>
      <c r="D209" s="24"/>
    </row>
    <row r="210" spans="3:4" s="9" customFormat="1" ht="12.75" customHeight="1" x14ac:dyDescent="0.2">
      <c r="C210" s="24"/>
      <c r="D210" s="24"/>
    </row>
    <row r="211" spans="3:4" s="9" customFormat="1" ht="12.75" customHeight="1" x14ac:dyDescent="0.2">
      <c r="C211" s="24"/>
      <c r="D211" s="24"/>
    </row>
    <row r="212" spans="3:4" s="9" customFormat="1" ht="12.75" customHeight="1" x14ac:dyDescent="0.2">
      <c r="C212" s="24"/>
      <c r="D212" s="24"/>
    </row>
    <row r="213" spans="3:4" s="9" customFormat="1" ht="12.75" customHeight="1" x14ac:dyDescent="0.2">
      <c r="C213" s="24"/>
      <c r="D213" s="24"/>
    </row>
    <row r="214" spans="3:4" s="9" customFormat="1" ht="12.75" customHeight="1" x14ac:dyDescent="0.2">
      <c r="C214" s="24"/>
      <c r="D214" s="24"/>
    </row>
    <row r="215" spans="3:4" s="9" customFormat="1" ht="12.75" customHeight="1" x14ac:dyDescent="0.2">
      <c r="C215" s="24"/>
      <c r="D215" s="24"/>
    </row>
    <row r="216" spans="3:4" s="9" customFormat="1" ht="12.75" customHeight="1" x14ac:dyDescent="0.2">
      <c r="C216" s="24"/>
      <c r="D216" s="24"/>
    </row>
    <row r="217" spans="3:4" s="9" customFormat="1" ht="12.75" customHeight="1" x14ac:dyDescent="0.2">
      <c r="C217" s="24"/>
      <c r="D217" s="24"/>
    </row>
    <row r="218" spans="3:4" s="9" customFormat="1" ht="12.75" customHeight="1" x14ac:dyDescent="0.2">
      <c r="C218" s="24"/>
      <c r="D218" s="24"/>
    </row>
    <row r="219" spans="3:4" s="9" customFormat="1" ht="12.75" customHeight="1" x14ac:dyDescent="0.2">
      <c r="C219" s="24"/>
      <c r="D219" s="24"/>
    </row>
    <row r="220" spans="3:4" s="9" customFormat="1" ht="12.75" customHeight="1" x14ac:dyDescent="0.2">
      <c r="C220" s="24"/>
      <c r="D220" s="24"/>
    </row>
    <row r="221" spans="3:4" s="9" customFormat="1" ht="12.75" customHeight="1" x14ac:dyDescent="0.2">
      <c r="C221" s="24"/>
      <c r="D221" s="24"/>
    </row>
    <row r="222" spans="3:4" s="9" customFormat="1" ht="12.75" customHeight="1" x14ac:dyDescent="0.2">
      <c r="C222" s="24"/>
      <c r="D222" s="24"/>
    </row>
    <row r="223" spans="3:4" s="9" customFormat="1" ht="12.75" customHeight="1" x14ac:dyDescent="0.2"/>
    <row r="224" spans="3:4" s="9" customFormat="1" ht="12.75" customHeight="1" x14ac:dyDescent="0.2"/>
    <row r="225" s="9" customFormat="1" ht="12.75" customHeight="1" x14ac:dyDescent="0.2"/>
    <row r="226" s="9" customFormat="1" ht="12.75" customHeight="1" x14ac:dyDescent="0.2"/>
    <row r="227" s="9" customFormat="1" ht="12.75" customHeight="1" x14ac:dyDescent="0.2"/>
    <row r="228" s="9" customFormat="1" ht="12.75" customHeight="1" x14ac:dyDescent="0.2"/>
    <row r="229" s="9" customFormat="1" ht="12.75" customHeight="1" x14ac:dyDescent="0.2"/>
    <row r="230" s="9" customFormat="1" ht="12.75" customHeight="1" x14ac:dyDescent="0.2"/>
    <row r="231" s="9" customFormat="1" ht="12.75" customHeight="1" x14ac:dyDescent="0.2"/>
    <row r="232" s="9" customFormat="1" ht="12.75" customHeight="1" x14ac:dyDescent="0.2"/>
    <row r="233" s="9" customFormat="1" ht="12.75" customHeight="1" x14ac:dyDescent="0.2"/>
    <row r="234" s="9" customFormat="1" ht="12.75" customHeight="1" x14ac:dyDescent="0.2"/>
    <row r="235" s="9" customFormat="1" ht="12.75" customHeight="1" x14ac:dyDescent="0.2"/>
    <row r="236" s="9" customFormat="1" ht="12.75" customHeight="1" x14ac:dyDescent="0.2"/>
    <row r="237" s="9" customFormat="1" ht="12.75" customHeight="1" x14ac:dyDescent="0.2"/>
    <row r="238" s="9" customFormat="1" ht="12.75" customHeight="1" x14ac:dyDescent="0.2"/>
    <row r="239" s="9" customFormat="1" ht="12.75" customHeight="1" x14ac:dyDescent="0.2"/>
    <row r="240" s="9" customFormat="1" ht="12.75" customHeight="1" x14ac:dyDescent="0.2"/>
    <row r="241" s="9" customFormat="1" ht="12.75" customHeight="1" x14ac:dyDescent="0.2"/>
    <row r="242" s="9" customFormat="1" ht="12.75" customHeight="1" x14ac:dyDescent="0.2"/>
    <row r="243" s="9" customFormat="1" ht="12.75" customHeight="1" x14ac:dyDescent="0.2"/>
    <row r="244" s="9" customFormat="1" ht="12.75" customHeight="1" x14ac:dyDescent="0.2"/>
    <row r="245" s="9" customFormat="1" ht="12.75" customHeight="1" x14ac:dyDescent="0.2"/>
    <row r="246" s="9" customFormat="1" ht="12.75" customHeight="1" x14ac:dyDescent="0.2"/>
    <row r="247" s="9" customFormat="1" ht="12.75" customHeight="1" x14ac:dyDescent="0.2"/>
    <row r="248" s="9" customFormat="1" ht="12.75" customHeight="1" x14ac:dyDescent="0.2"/>
    <row r="249" s="9" customFormat="1" ht="12.75" customHeight="1" x14ac:dyDescent="0.2"/>
    <row r="250" s="9" customFormat="1" ht="12.75" customHeight="1" x14ac:dyDescent="0.2"/>
    <row r="251" s="9" customFormat="1" ht="12.75" customHeight="1" x14ac:dyDescent="0.2"/>
    <row r="252" s="9" customFormat="1" ht="12.75" customHeight="1" x14ac:dyDescent="0.2"/>
    <row r="253" s="9" customFormat="1" ht="12.75" customHeight="1" x14ac:dyDescent="0.2"/>
    <row r="254" s="9" customFormat="1" ht="12.75" customHeight="1" x14ac:dyDescent="0.2"/>
    <row r="255" s="9" customFormat="1" ht="12.75" customHeight="1" x14ac:dyDescent="0.2"/>
    <row r="256" s="9" customFormat="1" ht="12.75" customHeight="1" x14ac:dyDescent="0.2"/>
    <row r="257" s="9" customFormat="1" ht="12.75" customHeight="1" x14ac:dyDescent="0.2"/>
    <row r="258" s="9" customFormat="1" ht="12.75" customHeight="1" x14ac:dyDescent="0.2"/>
    <row r="259" s="9" customFormat="1" ht="12.75" customHeight="1" x14ac:dyDescent="0.2"/>
    <row r="260" s="9" customFormat="1" ht="12.75" customHeight="1" x14ac:dyDescent="0.2"/>
    <row r="261" s="9" customFormat="1" ht="12.75" customHeight="1" x14ac:dyDescent="0.2"/>
    <row r="262" s="9" customFormat="1" ht="12.75" customHeight="1" x14ac:dyDescent="0.2"/>
    <row r="263" s="9" customFormat="1" ht="12.75" customHeight="1" x14ac:dyDescent="0.2"/>
    <row r="264" s="9" customFormat="1" ht="12.75" customHeight="1" x14ac:dyDescent="0.2"/>
    <row r="265" s="9" customFormat="1" ht="12.75" customHeight="1" x14ac:dyDescent="0.2"/>
    <row r="266" s="9" customFormat="1" ht="12.75" customHeight="1" x14ac:dyDescent="0.2"/>
    <row r="267" s="9" customFormat="1" ht="12.75" customHeight="1" x14ac:dyDescent="0.2"/>
    <row r="268" s="9" customFormat="1" ht="12.75" customHeight="1" x14ac:dyDescent="0.2"/>
    <row r="269" s="9" customFormat="1" ht="12.75" customHeight="1" x14ac:dyDescent="0.2"/>
    <row r="270" s="9" customFormat="1" ht="12.75" customHeight="1" x14ac:dyDescent="0.2"/>
    <row r="271" s="9" customFormat="1" ht="12.75" customHeight="1" x14ac:dyDescent="0.2"/>
    <row r="272" s="9" customFormat="1" ht="12.75" customHeight="1" x14ac:dyDescent="0.2"/>
    <row r="273" s="9" customFormat="1" ht="12.75" customHeight="1" x14ac:dyDescent="0.2"/>
    <row r="274" s="9" customFormat="1" ht="12.75" customHeight="1" x14ac:dyDescent="0.2"/>
    <row r="275" s="9" customFormat="1" ht="12.75" customHeight="1" x14ac:dyDescent="0.2"/>
    <row r="276" s="9" customFormat="1" ht="12.75" customHeight="1" x14ac:dyDescent="0.2"/>
    <row r="277" s="9" customFormat="1" ht="12.75" customHeight="1" x14ac:dyDescent="0.2"/>
    <row r="278" s="9" customFormat="1" ht="12.75" customHeight="1" x14ac:dyDescent="0.2"/>
    <row r="279" s="9" customFormat="1" ht="12.75" customHeight="1" x14ac:dyDescent="0.2"/>
    <row r="280" s="9" customFormat="1" ht="12.75" customHeight="1" x14ac:dyDescent="0.2"/>
    <row r="281" s="9" customFormat="1" ht="12.75" customHeight="1" x14ac:dyDescent="0.2"/>
    <row r="282" s="9" customFormat="1" ht="12.75" customHeight="1" x14ac:dyDescent="0.2"/>
    <row r="283" s="9" customFormat="1" ht="12.75" customHeight="1" x14ac:dyDescent="0.2"/>
    <row r="284" s="9" customFormat="1" ht="12.75" customHeight="1" x14ac:dyDescent="0.2"/>
    <row r="285" s="9" customFormat="1" ht="12.75" customHeight="1" x14ac:dyDescent="0.2"/>
    <row r="286" s="9" customFormat="1" ht="12.75" customHeight="1" x14ac:dyDescent="0.2"/>
    <row r="287" s="9" customFormat="1" ht="12.75" customHeight="1" x14ac:dyDescent="0.2"/>
    <row r="288" s="9" customFormat="1" ht="12.75" customHeight="1" x14ac:dyDescent="0.2"/>
    <row r="289" s="9" customFormat="1" ht="12.75" customHeight="1" x14ac:dyDescent="0.2"/>
    <row r="290" s="9" customFormat="1" ht="12.75" customHeight="1" x14ac:dyDescent="0.2"/>
    <row r="291" s="9" customFormat="1" ht="12.75" customHeight="1" x14ac:dyDescent="0.2"/>
    <row r="292" s="9" customFormat="1" ht="12.75" customHeight="1" x14ac:dyDescent="0.2"/>
    <row r="293" s="9" customFormat="1" ht="12.75" customHeight="1" x14ac:dyDescent="0.2"/>
    <row r="294" s="9" customFormat="1" ht="12.75" customHeight="1" x14ac:dyDescent="0.2"/>
    <row r="295" s="9" customFormat="1" ht="12.75" customHeight="1" x14ac:dyDescent="0.2"/>
    <row r="296" s="9" customFormat="1" ht="12.75" customHeight="1" x14ac:dyDescent="0.2"/>
    <row r="297" s="9" customFormat="1" ht="12.75" customHeight="1" x14ac:dyDescent="0.2"/>
    <row r="298" s="9" customFormat="1" ht="12.75" customHeight="1" x14ac:dyDescent="0.2"/>
    <row r="299" s="9" customFormat="1" ht="12.75" customHeight="1" x14ac:dyDescent="0.2"/>
    <row r="300" s="9" customFormat="1" ht="12.75" customHeight="1" x14ac:dyDescent="0.2"/>
    <row r="301" s="9" customFormat="1" ht="12.75" customHeight="1" x14ac:dyDescent="0.2"/>
    <row r="302" s="9" customFormat="1" ht="12.75" customHeight="1" x14ac:dyDescent="0.2"/>
    <row r="303" s="9" customFormat="1" ht="12.75" customHeight="1" x14ac:dyDescent="0.2"/>
    <row r="304" s="9" customFormat="1" ht="12.75" customHeight="1" x14ac:dyDescent="0.2"/>
    <row r="305" s="9" customFormat="1" ht="12.75" customHeight="1" x14ac:dyDescent="0.2"/>
    <row r="306" s="9" customFormat="1" ht="12.75" customHeight="1" x14ac:dyDescent="0.2"/>
    <row r="307" s="9" customFormat="1" ht="12.75" customHeight="1" x14ac:dyDescent="0.2"/>
    <row r="308" s="9" customFormat="1" ht="12.75" customHeight="1" x14ac:dyDescent="0.2"/>
    <row r="309" s="9" customFormat="1" ht="12.75" customHeight="1" x14ac:dyDescent="0.2"/>
    <row r="310" s="9" customFormat="1" ht="12.75" customHeight="1" x14ac:dyDescent="0.2"/>
    <row r="311" s="9" customFormat="1" ht="12.75" customHeight="1" x14ac:dyDescent="0.2"/>
  </sheetData>
  <phoneticPr fontId="7" type="noConversion"/>
  <hyperlinks>
    <hyperlink ref="H63564" r:id="rId1" display="http://vsolj.cetus-net.org/bulletin.html" xr:uid="{00000000-0004-0000-0000-000000000000}"/>
    <hyperlink ref="H63557" r:id="rId2" display="https://www.aavso.org/ejaavso" xr:uid="{00000000-0004-0000-0000-000001000000}"/>
    <hyperlink ref="I63564" r:id="rId3" display="http://vsolj.cetus-net.org/bulletin.html" xr:uid="{00000000-0004-0000-0000-000002000000}"/>
    <hyperlink ref="AQ57215" r:id="rId4" display="http://cdsbib.u-strasbg.fr/cgi-bin/cdsbib?1990RMxAA..21..381G" xr:uid="{00000000-0004-0000-0000-000003000000}"/>
    <hyperlink ref="H63561" r:id="rId5" display="https://www.aavso.org/ejaavso" xr:uid="{00000000-0004-0000-0000-000004000000}"/>
    <hyperlink ref="AP4579" r:id="rId6" display="http://cdsbib.u-strasbg.fr/cgi-bin/cdsbib?1990RMxAA..21..381G" xr:uid="{00000000-0004-0000-0000-000005000000}"/>
    <hyperlink ref="AP4582" r:id="rId7" display="http://cdsbib.u-strasbg.fr/cgi-bin/cdsbib?1990RMxAA..21..381G" xr:uid="{00000000-0004-0000-0000-000006000000}"/>
    <hyperlink ref="AP4580" r:id="rId8" display="http://cdsbib.u-strasbg.fr/cgi-bin/cdsbib?1990RMxAA..21..381G" xr:uid="{00000000-0004-0000-0000-000007000000}"/>
    <hyperlink ref="AP4564" r:id="rId9" display="http://cdsbib.u-strasbg.fr/cgi-bin/cdsbib?1990RMxAA..21..381G" xr:uid="{00000000-0004-0000-0000-000008000000}"/>
    <hyperlink ref="AQ4793" r:id="rId10" display="http://cdsbib.u-strasbg.fr/cgi-bin/cdsbib?1990RMxAA..21..381G" xr:uid="{00000000-0004-0000-0000-000009000000}"/>
    <hyperlink ref="AQ4797" r:id="rId11" display="http://cdsbib.u-strasbg.fr/cgi-bin/cdsbib?1990RMxAA..21..381G" xr:uid="{00000000-0004-0000-0000-00000A000000}"/>
    <hyperlink ref="AQ64477" r:id="rId12" display="http://cdsbib.u-strasbg.fr/cgi-bin/cdsbib?1990RMxAA..21..381G" xr:uid="{00000000-0004-0000-0000-00000B000000}"/>
    <hyperlink ref="I1685" r:id="rId13" display="http://vsolj.cetus-net.org/bulletin.html" xr:uid="{00000000-0004-0000-0000-00000C000000}"/>
    <hyperlink ref="H1685" r:id="rId14" display="http://vsolj.cetus-net.org/bulletin.html" xr:uid="{00000000-0004-0000-0000-00000D000000}"/>
    <hyperlink ref="AQ65138" r:id="rId15" display="http://cdsbib.u-strasbg.fr/cgi-bin/cdsbib?1990RMxAA..21..381G" xr:uid="{00000000-0004-0000-0000-00000E000000}"/>
    <hyperlink ref="AQ65137" r:id="rId16" display="http://cdsbib.u-strasbg.fr/cgi-bin/cdsbib?1990RMxAA..21..381G" xr:uid="{00000000-0004-0000-0000-00000F000000}"/>
    <hyperlink ref="AP2855" r:id="rId17" display="http://cdsbib.u-strasbg.fr/cgi-bin/cdsbib?1990RMxAA..21..381G" xr:uid="{00000000-0004-0000-0000-000010000000}"/>
    <hyperlink ref="AP2873" r:id="rId18" display="http://cdsbib.u-strasbg.fr/cgi-bin/cdsbib?1990RMxAA..21..381G" xr:uid="{00000000-0004-0000-0000-000011000000}"/>
    <hyperlink ref="AP2874" r:id="rId19" display="http://cdsbib.u-strasbg.fr/cgi-bin/cdsbib?1990RMxAA..21..381G" xr:uid="{00000000-0004-0000-0000-000012000000}"/>
    <hyperlink ref="AP2870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3"/>
  <sheetViews>
    <sheetView topLeftCell="A43" workbookViewId="0">
      <selection activeCell="A58" sqref="A58:C92"/>
    </sheetView>
  </sheetViews>
  <sheetFormatPr defaultRowHeight="12.75" x14ac:dyDescent="0.2"/>
  <cols>
    <col min="1" max="1" width="19.7109375" style="44" customWidth="1"/>
    <col min="2" max="2" width="4.42578125" style="12" customWidth="1"/>
    <col min="3" max="3" width="12.7109375" style="44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44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3" t="s">
        <v>68</v>
      </c>
      <c r="I1" s="45" t="s">
        <v>69</v>
      </c>
      <c r="J1" s="46" t="s">
        <v>70</v>
      </c>
    </row>
    <row r="2" spans="1:16" x14ac:dyDescent="0.2">
      <c r="I2" s="47" t="s">
        <v>71</v>
      </c>
      <c r="J2" s="48" t="s">
        <v>72</v>
      </c>
    </row>
    <row r="3" spans="1:16" x14ac:dyDescent="0.2">
      <c r="A3" s="49" t="s">
        <v>73</v>
      </c>
      <c r="I3" s="47" t="s">
        <v>74</v>
      </c>
      <c r="J3" s="48" t="s">
        <v>63</v>
      </c>
    </row>
    <row r="4" spans="1:16" x14ac:dyDescent="0.2">
      <c r="I4" s="47" t="s">
        <v>75</v>
      </c>
      <c r="J4" s="48" t="s">
        <v>63</v>
      </c>
    </row>
    <row r="5" spans="1:16" ht="13.5" thickBot="1" x14ac:dyDescent="0.25">
      <c r="I5" s="50" t="s">
        <v>76</v>
      </c>
      <c r="J5" s="51" t="s">
        <v>77</v>
      </c>
    </row>
    <row r="10" spans="1:16" ht="13.5" thickBot="1" x14ac:dyDescent="0.25"/>
    <row r="11" spans="1:16" ht="12.75" customHeight="1" thickBot="1" x14ac:dyDescent="0.25">
      <c r="A11" s="44" t="str">
        <f t="shared" ref="A11:A42" si="0">P11</f>
        <v> PALL 3.179 </v>
      </c>
      <c r="B11" s="14" t="str">
        <f t="shared" ref="B11:B42" si="1">IF(H11=INT(H11),"I","II")</f>
        <v>II</v>
      </c>
      <c r="C11" s="44">
        <f t="shared" ref="C11:C42" si="2">1*G11</f>
        <v>19836.021000000001</v>
      </c>
      <c r="D11" s="12" t="str">
        <f t="shared" ref="D11:D42" si="3">VLOOKUP(F11,I$1:J$5,2,FALSE)</f>
        <v>vis</v>
      </c>
      <c r="E11" s="52">
        <f>VLOOKUP(C11,Active!C$21:E$972,3,FALSE)</f>
        <v>-14174.499104066681</v>
      </c>
      <c r="F11" s="14" t="s">
        <v>76</v>
      </c>
      <c r="G11" s="12" t="str">
        <f t="shared" ref="G11:G42" si="4">MID(I11,3,LEN(I11)-3)</f>
        <v>19836.021</v>
      </c>
      <c r="H11" s="44">
        <f t="shared" ref="H11:H42" si="5">1*K11</f>
        <v>-14174.5</v>
      </c>
      <c r="I11" s="53" t="s">
        <v>81</v>
      </c>
      <c r="J11" s="54" t="s">
        <v>82</v>
      </c>
      <c r="K11" s="53">
        <v>-14174.5</v>
      </c>
      <c r="L11" s="53" t="s">
        <v>83</v>
      </c>
      <c r="M11" s="54" t="s">
        <v>79</v>
      </c>
      <c r="N11" s="54"/>
      <c r="O11" s="55" t="s">
        <v>84</v>
      </c>
      <c r="P11" s="55" t="s">
        <v>85</v>
      </c>
    </row>
    <row r="12" spans="1:16" ht="12.75" customHeight="1" thickBot="1" x14ac:dyDescent="0.25">
      <c r="A12" s="44" t="str">
        <f t="shared" si="0"/>
        <v> TRYA 3.68 </v>
      </c>
      <c r="B12" s="14" t="str">
        <f t="shared" si="1"/>
        <v>I</v>
      </c>
      <c r="C12" s="44">
        <f t="shared" si="2"/>
        <v>23401.68</v>
      </c>
      <c r="D12" s="12" t="str">
        <f t="shared" si="3"/>
        <v>vis</v>
      </c>
      <c r="E12" s="52">
        <f>VLOOKUP(C12,Active!C$21:E$972,3,FALSE)</f>
        <v>-11773.993616710732</v>
      </c>
      <c r="F12" s="14" t="s">
        <v>76</v>
      </c>
      <c r="G12" s="12" t="str">
        <f t="shared" si="4"/>
        <v>23401.680</v>
      </c>
      <c r="H12" s="44">
        <f t="shared" si="5"/>
        <v>-11774</v>
      </c>
      <c r="I12" s="53" t="s">
        <v>91</v>
      </c>
      <c r="J12" s="54" t="s">
        <v>92</v>
      </c>
      <c r="K12" s="53">
        <v>-11774</v>
      </c>
      <c r="L12" s="53" t="s">
        <v>93</v>
      </c>
      <c r="M12" s="54" t="s">
        <v>79</v>
      </c>
      <c r="N12" s="54"/>
      <c r="O12" s="55" t="s">
        <v>94</v>
      </c>
      <c r="P12" s="55" t="s">
        <v>95</v>
      </c>
    </row>
    <row r="13" spans="1:16" ht="12.75" customHeight="1" thickBot="1" x14ac:dyDescent="0.25">
      <c r="A13" s="44" t="str">
        <f t="shared" si="0"/>
        <v> PSMO 8.1 </v>
      </c>
      <c r="B13" s="14" t="str">
        <f t="shared" si="1"/>
        <v>I</v>
      </c>
      <c r="C13" s="44">
        <f t="shared" si="2"/>
        <v>26035.251</v>
      </c>
      <c r="D13" s="12" t="str">
        <f t="shared" si="3"/>
        <v>vis</v>
      </c>
      <c r="E13" s="52">
        <f>VLOOKUP(C13,Active!C$21:E$972,3,FALSE)</f>
        <v>-10000.996917687775</v>
      </c>
      <c r="F13" s="14" t="s">
        <v>76</v>
      </c>
      <c r="G13" s="12" t="str">
        <f t="shared" si="4"/>
        <v>26035.251</v>
      </c>
      <c r="H13" s="44">
        <f t="shared" si="5"/>
        <v>-10001</v>
      </c>
      <c r="I13" s="53" t="s">
        <v>96</v>
      </c>
      <c r="J13" s="54" t="s">
        <v>97</v>
      </c>
      <c r="K13" s="53">
        <v>-10001</v>
      </c>
      <c r="L13" s="53" t="s">
        <v>98</v>
      </c>
      <c r="M13" s="54" t="s">
        <v>99</v>
      </c>
      <c r="N13" s="54"/>
      <c r="O13" s="55" t="s">
        <v>100</v>
      </c>
      <c r="P13" s="55" t="s">
        <v>101</v>
      </c>
    </row>
    <row r="14" spans="1:16" ht="12.75" customHeight="1" thickBot="1" x14ac:dyDescent="0.25">
      <c r="A14" s="44" t="str">
        <f t="shared" si="0"/>
        <v> PLYN 4(24) </v>
      </c>
      <c r="B14" s="14" t="str">
        <f t="shared" si="1"/>
        <v>I</v>
      </c>
      <c r="C14" s="44">
        <f t="shared" si="2"/>
        <v>26387.281999999999</v>
      </c>
      <c r="D14" s="12" t="str">
        <f t="shared" si="3"/>
        <v>vis</v>
      </c>
      <c r="E14" s="52">
        <f>VLOOKUP(C14,Active!C$21:E$972,3,FALSE)</f>
        <v>-9763.9993957095376</v>
      </c>
      <c r="F14" s="14" t="s">
        <v>76</v>
      </c>
      <c r="G14" s="12" t="str">
        <f t="shared" si="4"/>
        <v>26387.282</v>
      </c>
      <c r="H14" s="44">
        <f t="shared" si="5"/>
        <v>-9764</v>
      </c>
      <c r="I14" s="53" t="s">
        <v>102</v>
      </c>
      <c r="J14" s="54" t="s">
        <v>103</v>
      </c>
      <c r="K14" s="53">
        <v>-9764</v>
      </c>
      <c r="L14" s="53" t="s">
        <v>83</v>
      </c>
      <c r="M14" s="54" t="s">
        <v>79</v>
      </c>
      <c r="N14" s="54"/>
      <c r="O14" s="55" t="s">
        <v>104</v>
      </c>
      <c r="P14" s="55" t="s">
        <v>105</v>
      </c>
    </row>
    <row r="15" spans="1:16" ht="12.75" customHeight="1" thickBot="1" x14ac:dyDescent="0.25">
      <c r="A15" s="44" t="str">
        <f t="shared" si="0"/>
        <v> KVBB 17 </v>
      </c>
      <c r="B15" s="14" t="str">
        <f t="shared" si="1"/>
        <v>I</v>
      </c>
      <c r="C15" s="44">
        <f t="shared" si="2"/>
        <v>27464.184000000001</v>
      </c>
      <c r="D15" s="12" t="str">
        <f t="shared" si="3"/>
        <v>vis</v>
      </c>
      <c r="E15" s="52">
        <f>VLOOKUP(C15,Active!C$21:E$972,3,FALSE)</f>
        <v>-9038.997604920065</v>
      </c>
      <c r="F15" s="14" t="s">
        <v>76</v>
      </c>
      <c r="G15" s="12" t="str">
        <f t="shared" si="4"/>
        <v>27464.184</v>
      </c>
      <c r="H15" s="44">
        <f t="shared" si="5"/>
        <v>-9039</v>
      </c>
      <c r="I15" s="53" t="s">
        <v>116</v>
      </c>
      <c r="J15" s="54" t="s">
        <v>117</v>
      </c>
      <c r="K15" s="53">
        <v>-9039</v>
      </c>
      <c r="L15" s="53" t="s">
        <v>113</v>
      </c>
      <c r="M15" s="54" t="s">
        <v>118</v>
      </c>
      <c r="N15" s="54" t="s">
        <v>119</v>
      </c>
      <c r="O15" s="55" t="s">
        <v>120</v>
      </c>
      <c r="P15" s="55" t="s">
        <v>121</v>
      </c>
    </row>
    <row r="16" spans="1:16" ht="12.75" customHeight="1" thickBot="1" x14ac:dyDescent="0.25">
      <c r="A16" s="44" t="str">
        <f t="shared" si="0"/>
        <v> CPRI 21.26 </v>
      </c>
      <c r="B16" s="14" t="str">
        <f t="shared" si="1"/>
        <v>I</v>
      </c>
      <c r="C16" s="44">
        <f t="shared" si="2"/>
        <v>29225.848999999998</v>
      </c>
      <c r="D16" s="12" t="str">
        <f t="shared" si="3"/>
        <v>vis</v>
      </c>
      <c r="E16" s="52">
        <f>VLOOKUP(C16,Active!C$21:E$972,3,FALSE)</f>
        <v>-7852.9934190506619</v>
      </c>
      <c r="F16" s="14" t="s">
        <v>76</v>
      </c>
      <c r="G16" s="12" t="str">
        <f t="shared" si="4"/>
        <v>29225.849</v>
      </c>
      <c r="H16" s="44">
        <f t="shared" si="5"/>
        <v>-7853</v>
      </c>
      <c r="I16" s="53" t="s">
        <v>122</v>
      </c>
      <c r="J16" s="54" t="s">
        <v>123</v>
      </c>
      <c r="K16" s="53">
        <v>-7853</v>
      </c>
      <c r="L16" s="53" t="s">
        <v>124</v>
      </c>
      <c r="M16" s="54" t="s">
        <v>118</v>
      </c>
      <c r="N16" s="54" t="s">
        <v>119</v>
      </c>
      <c r="O16" s="55" t="s">
        <v>125</v>
      </c>
      <c r="P16" s="55" t="s">
        <v>126</v>
      </c>
    </row>
    <row r="17" spans="1:16" ht="12.75" customHeight="1" thickBot="1" x14ac:dyDescent="0.25">
      <c r="A17" s="44" t="str">
        <f t="shared" si="0"/>
        <v> CPRI 21.26 </v>
      </c>
      <c r="B17" s="14" t="str">
        <f t="shared" si="1"/>
        <v>I</v>
      </c>
      <c r="C17" s="44">
        <f t="shared" si="2"/>
        <v>29234.756000000001</v>
      </c>
      <c r="D17" s="12" t="str">
        <f t="shared" si="3"/>
        <v>vis</v>
      </c>
      <c r="E17" s="52">
        <f>VLOOKUP(C17,Active!C$21:E$972,3,FALSE)</f>
        <v>-7846.9969672374391</v>
      </c>
      <c r="F17" s="14" t="s">
        <v>76</v>
      </c>
      <c r="G17" s="12" t="str">
        <f t="shared" si="4"/>
        <v>29234.756</v>
      </c>
      <c r="H17" s="44">
        <f t="shared" si="5"/>
        <v>-7847</v>
      </c>
      <c r="I17" s="53" t="s">
        <v>127</v>
      </c>
      <c r="J17" s="54" t="s">
        <v>128</v>
      </c>
      <c r="K17" s="53">
        <v>-7847</v>
      </c>
      <c r="L17" s="53" t="s">
        <v>98</v>
      </c>
      <c r="M17" s="54" t="s">
        <v>118</v>
      </c>
      <c r="N17" s="54" t="s">
        <v>119</v>
      </c>
      <c r="O17" s="55" t="s">
        <v>125</v>
      </c>
      <c r="P17" s="55" t="s">
        <v>126</v>
      </c>
    </row>
    <row r="18" spans="1:16" ht="12.75" customHeight="1" thickBot="1" x14ac:dyDescent="0.25">
      <c r="A18" s="44" t="str">
        <f t="shared" si="0"/>
        <v> CPRI 21.26 </v>
      </c>
      <c r="B18" s="14" t="str">
        <f t="shared" si="1"/>
        <v>I</v>
      </c>
      <c r="C18" s="44">
        <f t="shared" si="2"/>
        <v>29307.539000000001</v>
      </c>
      <c r="D18" s="12" t="str">
        <f t="shared" si="3"/>
        <v>vis</v>
      </c>
      <c r="E18" s="52">
        <f>VLOOKUP(C18,Active!C$21:E$972,3,FALSE)</f>
        <v>-7797.9973318583334</v>
      </c>
      <c r="F18" s="14" t="s">
        <v>76</v>
      </c>
      <c r="G18" s="12" t="str">
        <f t="shared" si="4"/>
        <v>29307.539</v>
      </c>
      <c r="H18" s="44">
        <f t="shared" si="5"/>
        <v>-7798</v>
      </c>
      <c r="I18" s="53" t="s">
        <v>129</v>
      </c>
      <c r="J18" s="54" t="s">
        <v>130</v>
      </c>
      <c r="K18" s="53">
        <v>-7798</v>
      </c>
      <c r="L18" s="53" t="s">
        <v>113</v>
      </c>
      <c r="M18" s="54" t="s">
        <v>118</v>
      </c>
      <c r="N18" s="54" t="s">
        <v>119</v>
      </c>
      <c r="O18" s="55" t="s">
        <v>125</v>
      </c>
      <c r="P18" s="55" t="s">
        <v>126</v>
      </c>
    </row>
    <row r="19" spans="1:16" ht="12.75" customHeight="1" thickBot="1" x14ac:dyDescent="0.25">
      <c r="A19" s="44" t="str">
        <f t="shared" si="0"/>
        <v> CPRI 21.26 </v>
      </c>
      <c r="B19" s="14" t="str">
        <f t="shared" si="1"/>
        <v>I</v>
      </c>
      <c r="C19" s="44">
        <f t="shared" si="2"/>
        <v>29335.758000000002</v>
      </c>
      <c r="D19" s="12" t="str">
        <f t="shared" si="3"/>
        <v>vis</v>
      </c>
      <c r="E19" s="52">
        <f>VLOOKUP(C19,Active!C$21:E$972,3,FALSE)</f>
        <v>-7778.999479189948</v>
      </c>
      <c r="F19" s="14" t="s">
        <v>76</v>
      </c>
      <c r="G19" s="12" t="str">
        <f t="shared" si="4"/>
        <v>29335.758</v>
      </c>
      <c r="H19" s="44">
        <f t="shared" si="5"/>
        <v>-7779</v>
      </c>
      <c r="I19" s="53" t="s">
        <v>131</v>
      </c>
      <c r="J19" s="54" t="s">
        <v>132</v>
      </c>
      <c r="K19" s="53">
        <v>-7779</v>
      </c>
      <c r="L19" s="53" t="s">
        <v>83</v>
      </c>
      <c r="M19" s="54" t="s">
        <v>118</v>
      </c>
      <c r="N19" s="54" t="s">
        <v>119</v>
      </c>
      <c r="O19" s="55" t="s">
        <v>125</v>
      </c>
      <c r="P19" s="55" t="s">
        <v>126</v>
      </c>
    </row>
    <row r="20" spans="1:16" ht="12.75" customHeight="1" thickBot="1" x14ac:dyDescent="0.25">
      <c r="A20" s="44" t="str">
        <f t="shared" si="0"/>
        <v> AAPS 22.32 </v>
      </c>
      <c r="B20" s="14" t="str">
        <f t="shared" si="1"/>
        <v>I</v>
      </c>
      <c r="C20" s="44">
        <f t="shared" si="2"/>
        <v>40545.898999999998</v>
      </c>
      <c r="D20" s="12" t="str">
        <f t="shared" si="3"/>
        <v>vis</v>
      </c>
      <c r="E20" s="52">
        <f>VLOOKUP(C20,Active!C$21:E$972,3,FALSE)</f>
        <v>-232.0060666022903</v>
      </c>
      <c r="F20" s="14" t="s">
        <v>76</v>
      </c>
      <c r="G20" s="12" t="str">
        <f t="shared" si="4"/>
        <v>40545.899</v>
      </c>
      <c r="H20" s="44">
        <f t="shared" si="5"/>
        <v>-232</v>
      </c>
      <c r="I20" s="53" t="s">
        <v>133</v>
      </c>
      <c r="J20" s="54" t="s">
        <v>134</v>
      </c>
      <c r="K20" s="53">
        <v>-232</v>
      </c>
      <c r="L20" s="53" t="s">
        <v>135</v>
      </c>
      <c r="M20" s="54" t="s">
        <v>118</v>
      </c>
      <c r="N20" s="54" t="s">
        <v>119</v>
      </c>
      <c r="O20" s="55" t="s">
        <v>136</v>
      </c>
      <c r="P20" s="55" t="s">
        <v>137</v>
      </c>
    </row>
    <row r="21" spans="1:16" ht="12.75" customHeight="1" thickBot="1" x14ac:dyDescent="0.25">
      <c r="A21" s="44" t="str">
        <f t="shared" si="0"/>
        <v> AAPS 22.32 </v>
      </c>
      <c r="B21" s="14" t="str">
        <f t="shared" si="1"/>
        <v>I</v>
      </c>
      <c r="C21" s="44">
        <f t="shared" si="2"/>
        <v>42041.6826</v>
      </c>
      <c r="D21" s="12" t="str">
        <f t="shared" si="3"/>
        <v>vis</v>
      </c>
      <c r="E21" s="52">
        <f>VLOOKUP(C21,Active!C$21:E$972,3,FALSE)</f>
        <v>774.99901708547736</v>
      </c>
      <c r="F21" s="14" t="s">
        <v>76</v>
      </c>
      <c r="G21" s="12" t="str">
        <f t="shared" si="4"/>
        <v>42041.6826</v>
      </c>
      <c r="H21" s="44">
        <f t="shared" si="5"/>
        <v>775</v>
      </c>
      <c r="I21" s="53" t="s">
        <v>146</v>
      </c>
      <c r="J21" s="54" t="s">
        <v>147</v>
      </c>
      <c r="K21" s="53">
        <v>775</v>
      </c>
      <c r="L21" s="53" t="s">
        <v>148</v>
      </c>
      <c r="M21" s="54" t="s">
        <v>118</v>
      </c>
      <c r="N21" s="54" t="s">
        <v>119</v>
      </c>
      <c r="O21" s="55" t="s">
        <v>149</v>
      </c>
      <c r="P21" s="55" t="s">
        <v>137</v>
      </c>
    </row>
    <row r="22" spans="1:16" ht="12.75" customHeight="1" thickBot="1" x14ac:dyDescent="0.25">
      <c r="A22" s="44" t="str">
        <f t="shared" si="0"/>
        <v>IBVS 1712 </v>
      </c>
      <c r="B22" s="14" t="str">
        <f t="shared" si="1"/>
        <v>I</v>
      </c>
      <c r="C22" s="44">
        <f t="shared" si="2"/>
        <v>42459.072</v>
      </c>
      <c r="D22" s="12" t="str">
        <f t="shared" si="3"/>
        <v>vis</v>
      </c>
      <c r="E22" s="52">
        <f>VLOOKUP(C22,Active!C$21:E$972,3,FALSE)</f>
        <v>1055.9977174839751</v>
      </c>
      <c r="F22" s="14" t="s">
        <v>76</v>
      </c>
      <c r="G22" s="12" t="str">
        <f t="shared" si="4"/>
        <v>42459.072</v>
      </c>
      <c r="H22" s="44">
        <f t="shared" si="5"/>
        <v>1056</v>
      </c>
      <c r="I22" s="53" t="s">
        <v>150</v>
      </c>
      <c r="J22" s="54" t="s">
        <v>151</v>
      </c>
      <c r="K22" s="53">
        <v>1056</v>
      </c>
      <c r="L22" s="53" t="s">
        <v>78</v>
      </c>
      <c r="M22" s="54" t="s">
        <v>79</v>
      </c>
      <c r="N22" s="54"/>
      <c r="O22" s="55" t="s">
        <v>152</v>
      </c>
      <c r="P22" s="56" t="s">
        <v>153</v>
      </c>
    </row>
    <row r="23" spans="1:16" ht="12.75" customHeight="1" thickBot="1" x14ac:dyDescent="0.25">
      <c r="A23" s="44" t="str">
        <f t="shared" si="0"/>
        <v> APJS 49.540 </v>
      </c>
      <c r="B23" s="14" t="str">
        <f t="shared" si="1"/>
        <v>I</v>
      </c>
      <c r="C23" s="44">
        <f t="shared" si="2"/>
        <v>42788.829100000003</v>
      </c>
      <c r="D23" s="12" t="str">
        <f t="shared" si="3"/>
        <v>vis</v>
      </c>
      <c r="E23" s="52">
        <f>VLOOKUP(C23,Active!C$21:E$972,3,FALSE)</f>
        <v>1277.9998012627634</v>
      </c>
      <c r="F23" s="14" t="s">
        <v>76</v>
      </c>
      <c r="G23" s="12" t="str">
        <f t="shared" si="4"/>
        <v>42788.8291</v>
      </c>
      <c r="H23" s="44">
        <f t="shared" si="5"/>
        <v>1278</v>
      </c>
      <c r="I23" s="53" t="s">
        <v>154</v>
      </c>
      <c r="J23" s="54" t="s">
        <v>155</v>
      </c>
      <c r="K23" s="53">
        <v>1278</v>
      </c>
      <c r="L23" s="53" t="s">
        <v>156</v>
      </c>
      <c r="M23" s="54" t="s">
        <v>118</v>
      </c>
      <c r="N23" s="54" t="s">
        <v>119</v>
      </c>
      <c r="O23" s="55" t="s">
        <v>157</v>
      </c>
      <c r="P23" s="55" t="s">
        <v>158</v>
      </c>
    </row>
    <row r="24" spans="1:16" ht="12.75" customHeight="1" thickBot="1" x14ac:dyDescent="0.25">
      <c r="A24" s="44" t="str">
        <f t="shared" si="0"/>
        <v> APJS 49.540 </v>
      </c>
      <c r="B24" s="14" t="str">
        <f t="shared" si="1"/>
        <v>I</v>
      </c>
      <c r="C24" s="44">
        <f t="shared" si="2"/>
        <v>42791.801800000001</v>
      </c>
      <c r="D24" s="12" t="str">
        <f t="shared" si="3"/>
        <v>vis</v>
      </c>
      <c r="E24" s="52">
        <f>VLOOKUP(C24,Active!C$21:E$972,3,FALSE)</f>
        <v>1280.0011094815973</v>
      </c>
      <c r="F24" s="14" t="s">
        <v>76</v>
      </c>
      <c r="G24" s="12" t="str">
        <f t="shared" si="4"/>
        <v>42791.8018</v>
      </c>
      <c r="H24" s="44">
        <f t="shared" si="5"/>
        <v>1280</v>
      </c>
      <c r="I24" s="53" t="s">
        <v>159</v>
      </c>
      <c r="J24" s="54" t="s">
        <v>160</v>
      </c>
      <c r="K24" s="53">
        <v>1280</v>
      </c>
      <c r="L24" s="53" t="s">
        <v>161</v>
      </c>
      <c r="M24" s="54" t="s">
        <v>118</v>
      </c>
      <c r="N24" s="54" t="s">
        <v>119</v>
      </c>
      <c r="O24" s="55" t="s">
        <v>157</v>
      </c>
      <c r="P24" s="55" t="s">
        <v>158</v>
      </c>
    </row>
    <row r="25" spans="1:16" ht="12.75" customHeight="1" thickBot="1" x14ac:dyDescent="0.25">
      <c r="A25" s="44" t="str">
        <f t="shared" si="0"/>
        <v> APJS 49.540 </v>
      </c>
      <c r="B25" s="14" t="str">
        <f t="shared" si="1"/>
        <v>I</v>
      </c>
      <c r="C25" s="44">
        <f t="shared" si="2"/>
        <v>42794.770400000001</v>
      </c>
      <c r="D25" s="12" t="str">
        <f t="shared" si="3"/>
        <v>vis</v>
      </c>
      <c r="E25" s="52">
        <f>VLOOKUP(C25,Active!C$21:E$972,3,FALSE)</f>
        <v>1281.9996574610213</v>
      </c>
      <c r="F25" s="14" t="s">
        <v>76</v>
      </c>
      <c r="G25" s="12" t="str">
        <f t="shared" si="4"/>
        <v>42794.7704</v>
      </c>
      <c r="H25" s="44">
        <f t="shared" si="5"/>
        <v>1282</v>
      </c>
      <c r="I25" s="53" t="s">
        <v>162</v>
      </c>
      <c r="J25" s="54" t="s">
        <v>163</v>
      </c>
      <c r="K25" s="53">
        <v>1282</v>
      </c>
      <c r="L25" s="53" t="s">
        <v>164</v>
      </c>
      <c r="M25" s="54" t="s">
        <v>118</v>
      </c>
      <c r="N25" s="54" t="s">
        <v>119</v>
      </c>
      <c r="O25" s="55" t="s">
        <v>157</v>
      </c>
      <c r="P25" s="55" t="s">
        <v>158</v>
      </c>
    </row>
    <row r="26" spans="1:16" ht="12.75" customHeight="1" thickBot="1" x14ac:dyDescent="0.25">
      <c r="A26" s="44" t="str">
        <f t="shared" si="0"/>
        <v> APJS 49.540 </v>
      </c>
      <c r="B26" s="14" t="str">
        <f t="shared" si="1"/>
        <v>I</v>
      </c>
      <c r="C26" s="44">
        <f t="shared" si="2"/>
        <v>42803.683199999999</v>
      </c>
      <c r="D26" s="12" t="str">
        <f t="shared" si="3"/>
        <v>vis</v>
      </c>
      <c r="E26" s="52">
        <f>VLOOKUP(C26,Active!C$21:E$972,3,FALSE)</f>
        <v>1288.0000140031646</v>
      </c>
      <c r="F26" s="14" t="s">
        <v>76</v>
      </c>
      <c r="G26" s="12" t="str">
        <f t="shared" si="4"/>
        <v>42803.6832</v>
      </c>
      <c r="H26" s="44">
        <f t="shared" si="5"/>
        <v>1288</v>
      </c>
      <c r="I26" s="53" t="s">
        <v>165</v>
      </c>
      <c r="J26" s="54" t="s">
        <v>166</v>
      </c>
      <c r="K26" s="53">
        <v>1288</v>
      </c>
      <c r="L26" s="53" t="s">
        <v>167</v>
      </c>
      <c r="M26" s="54" t="s">
        <v>118</v>
      </c>
      <c r="N26" s="54" t="s">
        <v>119</v>
      </c>
      <c r="O26" s="55" t="s">
        <v>157</v>
      </c>
      <c r="P26" s="55" t="s">
        <v>158</v>
      </c>
    </row>
    <row r="27" spans="1:16" ht="12.75" customHeight="1" thickBot="1" x14ac:dyDescent="0.25">
      <c r="A27" s="44" t="str">
        <f t="shared" si="0"/>
        <v> APJS 49.540 </v>
      </c>
      <c r="B27" s="14" t="str">
        <f t="shared" si="1"/>
        <v>I</v>
      </c>
      <c r="C27" s="44">
        <f t="shared" si="2"/>
        <v>43510.721799999999</v>
      </c>
      <c r="D27" s="12" t="str">
        <f t="shared" si="3"/>
        <v>vis</v>
      </c>
      <c r="E27" s="52">
        <f>VLOOKUP(C27,Active!C$21:E$972,3,FALSE)</f>
        <v>1763.9989917720616</v>
      </c>
      <c r="F27" s="14" t="s">
        <v>76</v>
      </c>
      <c r="G27" s="12" t="str">
        <f t="shared" si="4"/>
        <v>43510.7218</v>
      </c>
      <c r="H27" s="44">
        <f t="shared" si="5"/>
        <v>1764</v>
      </c>
      <c r="I27" s="53" t="s">
        <v>192</v>
      </c>
      <c r="J27" s="54" t="s">
        <v>193</v>
      </c>
      <c r="K27" s="53">
        <v>1764</v>
      </c>
      <c r="L27" s="53" t="s">
        <v>148</v>
      </c>
      <c r="M27" s="54" t="s">
        <v>118</v>
      </c>
      <c r="N27" s="54" t="s">
        <v>119</v>
      </c>
      <c r="O27" s="55" t="s">
        <v>157</v>
      </c>
      <c r="P27" s="55" t="s">
        <v>158</v>
      </c>
    </row>
    <row r="28" spans="1:16" ht="12.75" customHeight="1" thickBot="1" x14ac:dyDescent="0.25">
      <c r="A28" s="44" t="str">
        <f t="shared" si="0"/>
        <v> BBS 59 </v>
      </c>
      <c r="B28" s="14" t="str">
        <f t="shared" si="1"/>
        <v>I</v>
      </c>
      <c r="C28" s="44">
        <f t="shared" si="2"/>
        <v>45027.288</v>
      </c>
      <c r="D28" s="12" t="str">
        <f t="shared" si="3"/>
        <v>vis</v>
      </c>
      <c r="E28" s="52">
        <f>VLOOKUP(C28,Active!C$21:E$972,3,FALSE)</f>
        <v>2784.9955270656951</v>
      </c>
      <c r="F28" s="14" t="s">
        <v>76</v>
      </c>
      <c r="G28" s="12" t="str">
        <f t="shared" si="4"/>
        <v>45027.288</v>
      </c>
      <c r="H28" s="44">
        <f t="shared" si="5"/>
        <v>2785</v>
      </c>
      <c r="I28" s="53" t="s">
        <v>194</v>
      </c>
      <c r="J28" s="54" t="s">
        <v>195</v>
      </c>
      <c r="K28" s="53">
        <v>2785</v>
      </c>
      <c r="L28" s="53" t="s">
        <v>196</v>
      </c>
      <c r="M28" s="54" t="s">
        <v>118</v>
      </c>
      <c r="N28" s="54" t="s">
        <v>119</v>
      </c>
      <c r="O28" s="55" t="s">
        <v>197</v>
      </c>
      <c r="P28" s="55" t="s">
        <v>198</v>
      </c>
    </row>
    <row r="29" spans="1:16" ht="12.75" customHeight="1" thickBot="1" x14ac:dyDescent="0.25">
      <c r="A29" s="44" t="str">
        <f t="shared" si="0"/>
        <v> MVS 10.42 </v>
      </c>
      <c r="B29" s="14" t="str">
        <f t="shared" si="1"/>
        <v>I</v>
      </c>
      <c r="C29" s="44">
        <f t="shared" si="2"/>
        <v>45379.313000000002</v>
      </c>
      <c r="D29" s="12" t="str">
        <f t="shared" si="3"/>
        <v>vis</v>
      </c>
      <c r="E29" s="52">
        <f>VLOOKUP(C29,Active!C$21:E$972,3,FALSE)</f>
        <v>3021.9890096691865</v>
      </c>
      <c r="F29" s="14" t="s">
        <v>76</v>
      </c>
      <c r="G29" s="12" t="str">
        <f t="shared" si="4"/>
        <v>45379.313</v>
      </c>
      <c r="H29" s="44">
        <f t="shared" si="5"/>
        <v>3022</v>
      </c>
      <c r="I29" s="53" t="s">
        <v>199</v>
      </c>
      <c r="J29" s="54" t="s">
        <v>200</v>
      </c>
      <c r="K29" s="53">
        <v>3022</v>
      </c>
      <c r="L29" s="53" t="s">
        <v>201</v>
      </c>
      <c r="M29" s="54" t="s">
        <v>99</v>
      </c>
      <c r="N29" s="54"/>
      <c r="O29" s="55" t="s">
        <v>202</v>
      </c>
      <c r="P29" s="55" t="s">
        <v>203</v>
      </c>
    </row>
    <row r="30" spans="1:16" ht="12.75" customHeight="1" thickBot="1" x14ac:dyDescent="0.25">
      <c r="A30" s="44" t="str">
        <f t="shared" si="0"/>
        <v>IBVS 2892 </v>
      </c>
      <c r="B30" s="14" t="str">
        <f t="shared" si="1"/>
        <v>I</v>
      </c>
      <c r="C30" s="44">
        <f t="shared" si="2"/>
        <v>45679.372499999998</v>
      </c>
      <c r="D30" s="12" t="str">
        <f t="shared" si="3"/>
        <v>vis</v>
      </c>
      <c r="E30" s="52">
        <f>VLOOKUP(C30,Active!C$21:E$972,3,FALSE)</f>
        <v>3223.9978041958848</v>
      </c>
      <c r="F30" s="14" t="s">
        <v>76</v>
      </c>
      <c r="G30" s="12" t="str">
        <f t="shared" si="4"/>
        <v>45679.3725</v>
      </c>
      <c r="H30" s="44">
        <f t="shared" si="5"/>
        <v>3224</v>
      </c>
      <c r="I30" s="53" t="s">
        <v>204</v>
      </c>
      <c r="J30" s="54" t="s">
        <v>205</v>
      </c>
      <c r="K30" s="53">
        <v>3224</v>
      </c>
      <c r="L30" s="53" t="s">
        <v>206</v>
      </c>
      <c r="M30" s="54" t="s">
        <v>118</v>
      </c>
      <c r="N30" s="54" t="s">
        <v>119</v>
      </c>
      <c r="O30" s="55" t="s">
        <v>207</v>
      </c>
      <c r="P30" s="56" t="s">
        <v>208</v>
      </c>
    </row>
    <row r="31" spans="1:16" ht="12.75" customHeight="1" thickBot="1" x14ac:dyDescent="0.25">
      <c r="A31" s="44" t="str">
        <f t="shared" si="0"/>
        <v>IBVS 2892 </v>
      </c>
      <c r="B31" s="14" t="str">
        <f t="shared" si="1"/>
        <v>II</v>
      </c>
      <c r="C31" s="44">
        <f t="shared" si="2"/>
        <v>45699.4234</v>
      </c>
      <c r="D31" s="12" t="str">
        <f t="shared" si="3"/>
        <v>vis</v>
      </c>
      <c r="E31" s="52">
        <f>VLOOKUP(C31,Active!C$21:E$972,3,FALSE)</f>
        <v>3237.4966540512492</v>
      </c>
      <c r="F31" s="14" t="s">
        <v>76</v>
      </c>
      <c r="G31" s="12" t="str">
        <f t="shared" si="4"/>
        <v>45699.4234</v>
      </c>
      <c r="H31" s="44">
        <f t="shared" si="5"/>
        <v>3237.5</v>
      </c>
      <c r="I31" s="53" t="s">
        <v>209</v>
      </c>
      <c r="J31" s="54" t="s">
        <v>210</v>
      </c>
      <c r="K31" s="53">
        <v>3237.5</v>
      </c>
      <c r="L31" s="53" t="s">
        <v>211</v>
      </c>
      <c r="M31" s="54" t="s">
        <v>118</v>
      </c>
      <c r="N31" s="54" t="s">
        <v>119</v>
      </c>
      <c r="O31" s="55" t="s">
        <v>207</v>
      </c>
      <c r="P31" s="56" t="s">
        <v>208</v>
      </c>
    </row>
    <row r="32" spans="1:16" ht="12.75" customHeight="1" thickBot="1" x14ac:dyDescent="0.25">
      <c r="A32" s="44" t="str">
        <f t="shared" si="0"/>
        <v>IBVS 2892 </v>
      </c>
      <c r="B32" s="14" t="str">
        <f t="shared" si="1"/>
        <v>II</v>
      </c>
      <c r="C32" s="44">
        <f t="shared" si="2"/>
        <v>45717.249400000001</v>
      </c>
      <c r="D32" s="12" t="str">
        <f t="shared" si="3"/>
        <v>vis</v>
      </c>
      <c r="E32" s="52">
        <f>VLOOKUP(C32,Active!C$21:E$972,3,FALSE)</f>
        <v>3249.4976364271888</v>
      </c>
      <c r="F32" s="14" t="s">
        <v>76</v>
      </c>
      <c r="G32" s="12" t="str">
        <f t="shared" si="4"/>
        <v>45717.2494</v>
      </c>
      <c r="H32" s="44">
        <f t="shared" si="5"/>
        <v>3249.5</v>
      </c>
      <c r="I32" s="53" t="s">
        <v>212</v>
      </c>
      <c r="J32" s="54" t="s">
        <v>213</v>
      </c>
      <c r="K32" s="53">
        <v>3249.5</v>
      </c>
      <c r="L32" s="53" t="s">
        <v>214</v>
      </c>
      <c r="M32" s="54" t="s">
        <v>118</v>
      </c>
      <c r="N32" s="54" t="s">
        <v>119</v>
      </c>
      <c r="O32" s="55" t="s">
        <v>207</v>
      </c>
      <c r="P32" s="56" t="s">
        <v>208</v>
      </c>
    </row>
    <row r="33" spans="1:16" ht="12.75" customHeight="1" thickBot="1" x14ac:dyDescent="0.25">
      <c r="A33" s="44" t="str">
        <f t="shared" si="0"/>
        <v>IBVS 2892 </v>
      </c>
      <c r="B33" s="14" t="str">
        <f t="shared" si="1"/>
        <v>I</v>
      </c>
      <c r="C33" s="44">
        <f t="shared" si="2"/>
        <v>45737.300600000002</v>
      </c>
      <c r="D33" s="12" t="str">
        <f t="shared" si="3"/>
        <v>vis</v>
      </c>
      <c r="E33" s="52">
        <f>VLOOKUP(C33,Active!C$21:E$972,3,FALSE)</f>
        <v>3262.9966882512908</v>
      </c>
      <c r="F33" s="14" t="s">
        <v>76</v>
      </c>
      <c r="G33" s="12" t="str">
        <f t="shared" si="4"/>
        <v>45737.3006</v>
      </c>
      <c r="H33" s="44">
        <f t="shared" si="5"/>
        <v>3263</v>
      </c>
      <c r="I33" s="53" t="s">
        <v>215</v>
      </c>
      <c r="J33" s="54" t="s">
        <v>216</v>
      </c>
      <c r="K33" s="53">
        <v>3263</v>
      </c>
      <c r="L33" s="53" t="s">
        <v>217</v>
      </c>
      <c r="M33" s="54" t="s">
        <v>118</v>
      </c>
      <c r="N33" s="54" t="s">
        <v>119</v>
      </c>
      <c r="O33" s="55" t="s">
        <v>207</v>
      </c>
      <c r="P33" s="56" t="s">
        <v>208</v>
      </c>
    </row>
    <row r="34" spans="1:16" ht="12.75" customHeight="1" thickBot="1" x14ac:dyDescent="0.25">
      <c r="A34" s="44" t="str">
        <f t="shared" si="0"/>
        <v> MVS 11.155 </v>
      </c>
      <c r="B34" s="14" t="str">
        <f t="shared" si="1"/>
        <v>I</v>
      </c>
      <c r="C34" s="44">
        <f t="shared" si="2"/>
        <v>46095.3</v>
      </c>
      <c r="D34" s="12" t="str">
        <f t="shared" si="3"/>
        <v>vis</v>
      </c>
      <c r="E34" s="52">
        <f>VLOOKUP(C34,Active!C$21:E$972,3,FALSE)</f>
        <v>3504.0123109370661</v>
      </c>
      <c r="F34" s="14" t="s">
        <v>76</v>
      </c>
      <c r="G34" s="12" t="str">
        <f t="shared" si="4"/>
        <v>46095.300</v>
      </c>
      <c r="H34" s="44">
        <f t="shared" si="5"/>
        <v>3504</v>
      </c>
      <c r="I34" s="53" t="s">
        <v>226</v>
      </c>
      <c r="J34" s="54" t="s">
        <v>227</v>
      </c>
      <c r="K34" s="53">
        <v>3504</v>
      </c>
      <c r="L34" s="53" t="s">
        <v>140</v>
      </c>
      <c r="M34" s="54" t="s">
        <v>99</v>
      </c>
      <c r="N34" s="54"/>
      <c r="O34" s="55" t="s">
        <v>228</v>
      </c>
      <c r="P34" s="55" t="s">
        <v>229</v>
      </c>
    </row>
    <row r="35" spans="1:16" ht="12.75" customHeight="1" thickBot="1" x14ac:dyDescent="0.25">
      <c r="A35" s="44" t="str">
        <f t="shared" si="0"/>
        <v> MVS 11.155 </v>
      </c>
      <c r="B35" s="14" t="str">
        <f t="shared" si="1"/>
        <v>I</v>
      </c>
      <c r="C35" s="44">
        <f t="shared" si="2"/>
        <v>46141.345999999998</v>
      </c>
      <c r="D35" s="12" t="str">
        <f t="shared" si="3"/>
        <v>vis</v>
      </c>
      <c r="E35" s="52">
        <f>VLOOKUP(C35,Active!C$21:E$972,3,FALSE)</f>
        <v>3535.0118192105097</v>
      </c>
      <c r="F35" s="14" t="s">
        <v>76</v>
      </c>
      <c r="G35" s="12" t="str">
        <f t="shared" si="4"/>
        <v>46141.346</v>
      </c>
      <c r="H35" s="44">
        <f t="shared" si="5"/>
        <v>3535</v>
      </c>
      <c r="I35" s="53" t="s">
        <v>230</v>
      </c>
      <c r="J35" s="54" t="s">
        <v>231</v>
      </c>
      <c r="K35" s="53">
        <v>3535</v>
      </c>
      <c r="L35" s="53" t="s">
        <v>140</v>
      </c>
      <c r="M35" s="54" t="s">
        <v>99</v>
      </c>
      <c r="N35" s="54"/>
      <c r="O35" s="55" t="s">
        <v>228</v>
      </c>
      <c r="P35" s="55" t="s">
        <v>229</v>
      </c>
    </row>
    <row r="36" spans="1:16" ht="12.75" customHeight="1" thickBot="1" x14ac:dyDescent="0.25">
      <c r="A36" s="44" t="str">
        <f t="shared" si="0"/>
        <v> VSSC 70.21 </v>
      </c>
      <c r="B36" s="14" t="str">
        <f t="shared" si="1"/>
        <v>I</v>
      </c>
      <c r="C36" s="44">
        <f t="shared" si="2"/>
        <v>46842.396999999997</v>
      </c>
      <c r="D36" s="12" t="str">
        <f t="shared" si="3"/>
        <v>vis</v>
      </c>
      <c r="E36" s="52">
        <f>VLOOKUP(C36,Active!C$21:E$972,3,FALSE)</f>
        <v>4006.9797702726764</v>
      </c>
      <c r="F36" s="14" t="s">
        <v>76</v>
      </c>
      <c r="G36" s="12" t="str">
        <f t="shared" si="4"/>
        <v>46842.397</v>
      </c>
      <c r="H36" s="44">
        <f t="shared" si="5"/>
        <v>4007</v>
      </c>
      <c r="I36" s="53" t="s">
        <v>232</v>
      </c>
      <c r="J36" s="54" t="s">
        <v>233</v>
      </c>
      <c r="K36" s="53">
        <v>4007</v>
      </c>
      <c r="L36" s="53" t="s">
        <v>234</v>
      </c>
      <c r="M36" s="54" t="s">
        <v>99</v>
      </c>
      <c r="N36" s="54"/>
      <c r="O36" s="55" t="s">
        <v>235</v>
      </c>
      <c r="P36" s="55" t="s">
        <v>236</v>
      </c>
    </row>
    <row r="37" spans="1:16" ht="12.75" customHeight="1" thickBot="1" x14ac:dyDescent="0.25">
      <c r="A37" s="44" t="str">
        <f t="shared" si="0"/>
        <v> MVS 11.155 </v>
      </c>
      <c r="B37" s="14" t="str">
        <f t="shared" si="1"/>
        <v>I</v>
      </c>
      <c r="C37" s="44">
        <f t="shared" si="2"/>
        <v>46851.345999999998</v>
      </c>
      <c r="D37" s="12" t="str">
        <f t="shared" si="3"/>
        <v>vis</v>
      </c>
      <c r="E37" s="52">
        <f>VLOOKUP(C37,Active!C$21:E$972,3,FALSE)</f>
        <v>4013.0044977091334</v>
      </c>
      <c r="F37" s="14" t="s">
        <v>76</v>
      </c>
      <c r="G37" s="12" t="str">
        <f t="shared" si="4"/>
        <v>46851.346</v>
      </c>
      <c r="H37" s="44">
        <f t="shared" si="5"/>
        <v>4013</v>
      </c>
      <c r="I37" s="53" t="s">
        <v>237</v>
      </c>
      <c r="J37" s="54" t="s">
        <v>238</v>
      </c>
      <c r="K37" s="53">
        <v>4013</v>
      </c>
      <c r="L37" s="53" t="s">
        <v>239</v>
      </c>
      <c r="M37" s="54" t="s">
        <v>99</v>
      </c>
      <c r="N37" s="54"/>
      <c r="O37" s="55" t="s">
        <v>228</v>
      </c>
      <c r="P37" s="55" t="s">
        <v>229</v>
      </c>
    </row>
    <row r="38" spans="1:16" ht="12.75" customHeight="1" thickBot="1" x14ac:dyDescent="0.25">
      <c r="A38" s="44" t="str">
        <f t="shared" si="0"/>
        <v> MVS 12.16 </v>
      </c>
      <c r="B38" s="14" t="str">
        <f t="shared" si="1"/>
        <v>I</v>
      </c>
      <c r="C38" s="44">
        <f t="shared" si="2"/>
        <v>47558.364999999998</v>
      </c>
      <c r="D38" s="12" t="str">
        <f t="shared" si="3"/>
        <v>vis</v>
      </c>
      <c r="E38" s="52">
        <f>VLOOKUP(C38,Active!C$21:E$972,3,FALSE)</f>
        <v>4488.9902801871876</v>
      </c>
      <c r="F38" s="14" t="s">
        <v>76</v>
      </c>
      <c r="G38" s="12" t="str">
        <f t="shared" si="4"/>
        <v>47558.365</v>
      </c>
      <c r="H38" s="44">
        <f t="shared" si="5"/>
        <v>4489</v>
      </c>
      <c r="I38" s="53" t="s">
        <v>244</v>
      </c>
      <c r="J38" s="54" t="s">
        <v>245</v>
      </c>
      <c r="K38" s="53">
        <v>4489</v>
      </c>
      <c r="L38" s="53" t="s">
        <v>246</v>
      </c>
      <c r="M38" s="54" t="s">
        <v>99</v>
      </c>
      <c r="N38" s="54"/>
      <c r="O38" s="55" t="s">
        <v>247</v>
      </c>
      <c r="P38" s="55" t="s">
        <v>248</v>
      </c>
    </row>
    <row r="39" spans="1:16" ht="12.75" customHeight="1" thickBot="1" x14ac:dyDescent="0.25">
      <c r="A39" s="44" t="str">
        <f t="shared" si="0"/>
        <v>IBVS 4085 </v>
      </c>
      <c r="B39" s="14" t="str">
        <f t="shared" si="1"/>
        <v>I</v>
      </c>
      <c r="C39" s="44">
        <f t="shared" si="2"/>
        <v>48249.073499999999</v>
      </c>
      <c r="D39" s="12" t="str">
        <f t="shared" si="3"/>
        <v>vis</v>
      </c>
      <c r="E39" s="52">
        <f>VLOOKUP(C39,Active!C$21:E$972,3,FALSE)</f>
        <v>4953.9953590277046</v>
      </c>
      <c r="F39" s="14" t="s">
        <v>76</v>
      </c>
      <c r="G39" s="12" t="str">
        <f t="shared" si="4"/>
        <v>48249.0735</v>
      </c>
      <c r="H39" s="44">
        <f t="shared" si="5"/>
        <v>4954</v>
      </c>
      <c r="I39" s="53" t="s">
        <v>249</v>
      </c>
      <c r="J39" s="54" t="s">
        <v>250</v>
      </c>
      <c r="K39" s="53">
        <v>4954</v>
      </c>
      <c r="L39" s="53" t="s">
        <v>251</v>
      </c>
      <c r="M39" s="54" t="s">
        <v>118</v>
      </c>
      <c r="N39" s="54" t="s">
        <v>119</v>
      </c>
      <c r="O39" s="55" t="s">
        <v>252</v>
      </c>
      <c r="P39" s="56" t="s">
        <v>253</v>
      </c>
    </row>
    <row r="40" spans="1:16" ht="12.75" customHeight="1" thickBot="1" x14ac:dyDescent="0.25">
      <c r="A40" s="44" t="str">
        <f t="shared" si="0"/>
        <v>IBVS 4085 </v>
      </c>
      <c r="B40" s="14" t="str">
        <f t="shared" si="1"/>
        <v>I</v>
      </c>
      <c r="C40" s="44">
        <f t="shared" si="2"/>
        <v>48255.0144</v>
      </c>
      <c r="D40" s="12" t="str">
        <f t="shared" si="3"/>
        <v>vis</v>
      </c>
      <c r="E40" s="52">
        <f>VLOOKUP(C40,Active!C$21:E$972,3,FALSE)</f>
        <v>4957.9949459343143</v>
      </c>
      <c r="F40" s="14" t="s">
        <v>76</v>
      </c>
      <c r="G40" s="12" t="str">
        <f t="shared" si="4"/>
        <v>48255.0144</v>
      </c>
      <c r="H40" s="44">
        <f t="shared" si="5"/>
        <v>4958</v>
      </c>
      <c r="I40" s="53" t="s">
        <v>254</v>
      </c>
      <c r="J40" s="54" t="s">
        <v>255</v>
      </c>
      <c r="K40" s="53">
        <v>4958</v>
      </c>
      <c r="L40" s="53" t="s">
        <v>256</v>
      </c>
      <c r="M40" s="54" t="s">
        <v>118</v>
      </c>
      <c r="N40" s="54" t="s">
        <v>119</v>
      </c>
      <c r="O40" s="55" t="s">
        <v>252</v>
      </c>
      <c r="P40" s="56" t="s">
        <v>253</v>
      </c>
    </row>
    <row r="41" spans="1:16" ht="12.75" customHeight="1" thickBot="1" x14ac:dyDescent="0.25">
      <c r="A41" s="44" t="str">
        <f t="shared" si="0"/>
        <v> BRNO 31 </v>
      </c>
      <c r="B41" s="14" t="str">
        <f t="shared" si="1"/>
        <v>I</v>
      </c>
      <c r="C41" s="44">
        <f t="shared" si="2"/>
        <v>48274.337</v>
      </c>
      <c r="D41" s="12" t="str">
        <f t="shared" si="3"/>
        <v>vis</v>
      </c>
      <c r="E41" s="52">
        <f>VLOOKUP(C41,Active!C$21:E$972,3,FALSE)</f>
        <v>4971.0034830181976</v>
      </c>
      <c r="F41" s="14" t="s">
        <v>76</v>
      </c>
      <c r="G41" s="12" t="str">
        <f t="shared" si="4"/>
        <v>48274.337</v>
      </c>
      <c r="H41" s="44">
        <f t="shared" si="5"/>
        <v>4971</v>
      </c>
      <c r="I41" s="53" t="s">
        <v>257</v>
      </c>
      <c r="J41" s="54" t="s">
        <v>258</v>
      </c>
      <c r="K41" s="53">
        <v>4971</v>
      </c>
      <c r="L41" s="53" t="s">
        <v>98</v>
      </c>
      <c r="M41" s="54" t="s">
        <v>99</v>
      </c>
      <c r="N41" s="54"/>
      <c r="O41" s="55" t="s">
        <v>259</v>
      </c>
      <c r="P41" s="55" t="s">
        <v>260</v>
      </c>
    </row>
    <row r="42" spans="1:16" ht="12.75" customHeight="1" thickBot="1" x14ac:dyDescent="0.25">
      <c r="A42" s="44" t="str">
        <f t="shared" si="0"/>
        <v> BBS 97 </v>
      </c>
      <c r="B42" s="14" t="str">
        <f t="shared" si="1"/>
        <v>I</v>
      </c>
      <c r="C42" s="44">
        <f t="shared" si="2"/>
        <v>48326.317999999999</v>
      </c>
      <c r="D42" s="12" t="str">
        <f t="shared" si="3"/>
        <v>vis</v>
      </c>
      <c r="E42" s="52">
        <f>VLOOKUP(C42,Active!C$21:E$972,3,FALSE)</f>
        <v>5005.9986061464188</v>
      </c>
      <c r="F42" s="14" t="s">
        <v>76</v>
      </c>
      <c r="G42" s="12" t="str">
        <f t="shared" si="4"/>
        <v>48326.318</v>
      </c>
      <c r="H42" s="44">
        <f t="shared" si="5"/>
        <v>5006</v>
      </c>
      <c r="I42" s="53" t="s">
        <v>261</v>
      </c>
      <c r="J42" s="54" t="s">
        <v>262</v>
      </c>
      <c r="K42" s="53">
        <v>5006</v>
      </c>
      <c r="L42" s="53" t="s">
        <v>263</v>
      </c>
      <c r="M42" s="54" t="s">
        <v>99</v>
      </c>
      <c r="N42" s="54"/>
      <c r="O42" s="55" t="s">
        <v>264</v>
      </c>
      <c r="P42" s="55" t="s">
        <v>265</v>
      </c>
    </row>
    <row r="43" spans="1:16" ht="12.75" customHeight="1" thickBot="1" x14ac:dyDescent="0.25">
      <c r="A43" s="44" t="str">
        <f t="shared" ref="A43:A74" si="6">P43</f>
        <v>IBVS 4085 </v>
      </c>
      <c r="B43" s="14" t="str">
        <f t="shared" ref="B43:B74" si="7">IF(H43=INT(H43),"I","II")</f>
        <v>II</v>
      </c>
      <c r="C43" s="44">
        <f t="shared" ref="C43:C74" si="8">1*G43</f>
        <v>48636.012000000002</v>
      </c>
      <c r="D43" s="12" t="str">
        <f t="shared" ref="D43:D74" si="9">VLOOKUP(F43,I$1:J$5,2,FALSE)</f>
        <v>vis</v>
      </c>
      <c r="E43" s="52">
        <f>VLOOKUP(C43,Active!C$21:E$972,3,FALSE)</f>
        <v>5214.4936266745235</v>
      </c>
      <c r="F43" s="14" t="s">
        <v>76</v>
      </c>
      <c r="G43" s="12" t="str">
        <f t="shared" ref="G43:G74" si="10">MID(I43,3,LEN(I43)-3)</f>
        <v>48636.0120</v>
      </c>
      <c r="H43" s="44">
        <f t="shared" ref="H43:H74" si="11">1*K43</f>
        <v>5214.5</v>
      </c>
      <c r="I43" s="53" t="s">
        <v>266</v>
      </c>
      <c r="J43" s="54" t="s">
        <v>267</v>
      </c>
      <c r="K43" s="53">
        <v>5214.5</v>
      </c>
      <c r="L43" s="53" t="s">
        <v>268</v>
      </c>
      <c r="M43" s="54" t="s">
        <v>118</v>
      </c>
      <c r="N43" s="54" t="s">
        <v>119</v>
      </c>
      <c r="O43" s="55" t="s">
        <v>252</v>
      </c>
      <c r="P43" s="56" t="s">
        <v>253</v>
      </c>
    </row>
    <row r="44" spans="1:16" ht="12.75" customHeight="1" thickBot="1" x14ac:dyDescent="0.25">
      <c r="A44" s="44" t="str">
        <f t="shared" si="6"/>
        <v>IBVS 4085 </v>
      </c>
      <c r="B44" s="14" t="str">
        <f t="shared" si="7"/>
        <v>I</v>
      </c>
      <c r="C44" s="44">
        <f t="shared" si="8"/>
        <v>48962.052000000003</v>
      </c>
      <c r="D44" s="12" t="str">
        <f t="shared" si="9"/>
        <v>vis</v>
      </c>
      <c r="E44" s="52">
        <f>VLOOKUP(C44,Active!C$21:E$972,3,FALSE)</f>
        <v>5433.9932504740891</v>
      </c>
      <c r="F44" s="14" t="s">
        <v>76</v>
      </c>
      <c r="G44" s="12" t="str">
        <f t="shared" si="10"/>
        <v>48962.0520</v>
      </c>
      <c r="H44" s="44">
        <f t="shared" si="11"/>
        <v>5434</v>
      </c>
      <c r="I44" s="53" t="s">
        <v>269</v>
      </c>
      <c r="J44" s="54" t="s">
        <v>270</v>
      </c>
      <c r="K44" s="53">
        <v>5434</v>
      </c>
      <c r="L44" s="53" t="s">
        <v>271</v>
      </c>
      <c r="M44" s="54" t="s">
        <v>118</v>
      </c>
      <c r="N44" s="54" t="s">
        <v>119</v>
      </c>
      <c r="O44" s="55" t="s">
        <v>252</v>
      </c>
      <c r="P44" s="56" t="s">
        <v>253</v>
      </c>
    </row>
    <row r="45" spans="1:16" ht="12.75" customHeight="1" thickBot="1" x14ac:dyDescent="0.25">
      <c r="A45" s="44" t="str">
        <f t="shared" si="6"/>
        <v>IBVS 4085 </v>
      </c>
      <c r="B45" s="14" t="str">
        <f t="shared" si="7"/>
        <v>II</v>
      </c>
      <c r="C45" s="44">
        <f t="shared" si="8"/>
        <v>48982.103000000003</v>
      </c>
      <c r="D45" s="12" t="str">
        <f t="shared" si="9"/>
        <v>vis</v>
      </c>
      <c r="E45" s="52">
        <f>VLOOKUP(C45,Active!C$21:E$972,3,FALSE)</f>
        <v>5447.4921676523645</v>
      </c>
      <c r="F45" s="14" t="s">
        <v>76</v>
      </c>
      <c r="G45" s="12" t="str">
        <f t="shared" si="10"/>
        <v>48982.1030</v>
      </c>
      <c r="H45" s="44">
        <f t="shared" si="11"/>
        <v>5447.5</v>
      </c>
      <c r="I45" s="53" t="s">
        <v>272</v>
      </c>
      <c r="J45" s="54" t="s">
        <v>273</v>
      </c>
      <c r="K45" s="53">
        <v>5447.5</v>
      </c>
      <c r="L45" s="53" t="s">
        <v>274</v>
      </c>
      <c r="M45" s="54" t="s">
        <v>118</v>
      </c>
      <c r="N45" s="54" t="s">
        <v>119</v>
      </c>
      <c r="O45" s="55" t="s">
        <v>252</v>
      </c>
      <c r="P45" s="56" t="s">
        <v>253</v>
      </c>
    </row>
    <row r="46" spans="1:16" ht="12.75" customHeight="1" thickBot="1" x14ac:dyDescent="0.25">
      <c r="A46" s="44" t="str">
        <f t="shared" si="6"/>
        <v>IBVS 4085 </v>
      </c>
      <c r="B46" s="14" t="str">
        <f t="shared" si="7"/>
        <v>II</v>
      </c>
      <c r="C46" s="44">
        <f t="shared" si="8"/>
        <v>48988.044699999999</v>
      </c>
      <c r="D46" s="12" t="str">
        <f t="shared" si="9"/>
        <v>vis</v>
      </c>
      <c r="E46" s="52">
        <f>VLOOKUP(C46,Active!C$21:E$972,3,FALSE)</f>
        <v>5451.4922931422707</v>
      </c>
      <c r="F46" s="14" t="s">
        <v>76</v>
      </c>
      <c r="G46" s="12" t="str">
        <f t="shared" si="10"/>
        <v>48988.0447</v>
      </c>
      <c r="H46" s="44">
        <f t="shared" si="11"/>
        <v>5451.5</v>
      </c>
      <c r="I46" s="53" t="s">
        <v>275</v>
      </c>
      <c r="J46" s="54" t="s">
        <v>276</v>
      </c>
      <c r="K46" s="53">
        <v>5451.5</v>
      </c>
      <c r="L46" s="53" t="s">
        <v>277</v>
      </c>
      <c r="M46" s="54" t="s">
        <v>118</v>
      </c>
      <c r="N46" s="54" t="s">
        <v>119</v>
      </c>
      <c r="O46" s="55" t="s">
        <v>252</v>
      </c>
      <c r="P46" s="56" t="s">
        <v>253</v>
      </c>
    </row>
    <row r="47" spans="1:16" ht="12.75" customHeight="1" thickBot="1" x14ac:dyDescent="0.25">
      <c r="A47" s="44" t="str">
        <f t="shared" si="6"/>
        <v>IBVS 4085 </v>
      </c>
      <c r="B47" s="14" t="str">
        <f t="shared" si="7"/>
        <v>I</v>
      </c>
      <c r="C47" s="44">
        <f t="shared" si="8"/>
        <v>49320.0262</v>
      </c>
      <c r="D47" s="12" t="str">
        <f t="shared" si="9"/>
        <v>vis</v>
      </c>
      <c r="E47" s="52">
        <f>VLOOKUP(C47,Active!C$21:E$972,3,FALSE)</f>
        <v>5674.9919077859213</v>
      </c>
      <c r="F47" s="14" t="s">
        <v>76</v>
      </c>
      <c r="G47" s="12" t="str">
        <f t="shared" si="10"/>
        <v>49320.0262</v>
      </c>
      <c r="H47" s="44">
        <f t="shared" si="11"/>
        <v>5675</v>
      </c>
      <c r="I47" s="53" t="s">
        <v>278</v>
      </c>
      <c r="J47" s="54" t="s">
        <v>279</v>
      </c>
      <c r="K47" s="53">
        <v>5675</v>
      </c>
      <c r="L47" s="53" t="s">
        <v>280</v>
      </c>
      <c r="M47" s="54" t="s">
        <v>118</v>
      </c>
      <c r="N47" s="54" t="s">
        <v>119</v>
      </c>
      <c r="O47" s="55" t="s">
        <v>252</v>
      </c>
      <c r="P47" s="56" t="s">
        <v>253</v>
      </c>
    </row>
    <row r="48" spans="1:16" ht="12.75" customHeight="1" thickBot="1" x14ac:dyDescent="0.25">
      <c r="A48" s="44" t="str">
        <f t="shared" si="6"/>
        <v>IBVS 4085 </v>
      </c>
      <c r="B48" s="14" t="str">
        <f t="shared" si="7"/>
        <v>II</v>
      </c>
      <c r="C48" s="44">
        <f t="shared" si="8"/>
        <v>49337.1077</v>
      </c>
      <c r="D48" s="12" t="str">
        <f t="shared" si="9"/>
        <v>vis</v>
      </c>
      <c r="E48" s="52">
        <f>VLOOKUP(C48,Active!C$21:E$972,3,FALSE)</f>
        <v>5686.491671078561</v>
      </c>
      <c r="F48" s="14" t="s">
        <v>76</v>
      </c>
      <c r="G48" s="12" t="str">
        <f t="shared" si="10"/>
        <v>49337.1077</v>
      </c>
      <c r="H48" s="44">
        <f t="shared" si="11"/>
        <v>5686.5</v>
      </c>
      <c r="I48" s="53" t="s">
        <v>281</v>
      </c>
      <c r="J48" s="54" t="s">
        <v>282</v>
      </c>
      <c r="K48" s="53">
        <v>5686.5</v>
      </c>
      <c r="L48" s="53" t="s">
        <v>283</v>
      </c>
      <c r="M48" s="54" t="s">
        <v>118</v>
      </c>
      <c r="N48" s="54" t="s">
        <v>119</v>
      </c>
      <c r="O48" s="55" t="s">
        <v>252</v>
      </c>
      <c r="P48" s="56" t="s">
        <v>253</v>
      </c>
    </row>
    <row r="49" spans="1:16" ht="12.75" customHeight="1" thickBot="1" x14ac:dyDescent="0.25">
      <c r="A49" s="44" t="str">
        <f t="shared" si="6"/>
        <v>IBVS 4085 </v>
      </c>
      <c r="B49" s="14" t="str">
        <f t="shared" si="7"/>
        <v>II</v>
      </c>
      <c r="C49" s="44">
        <f t="shared" si="8"/>
        <v>49340.080499999996</v>
      </c>
      <c r="D49" s="12" t="str">
        <f t="shared" si="9"/>
        <v>vis</v>
      </c>
      <c r="E49" s="52">
        <f>VLOOKUP(C49,Active!C$21:E$972,3,FALSE)</f>
        <v>5688.4930466203059</v>
      </c>
      <c r="F49" s="14" t="s">
        <v>76</v>
      </c>
      <c r="G49" s="12" t="str">
        <f t="shared" si="10"/>
        <v>49340.0805</v>
      </c>
      <c r="H49" s="44">
        <f t="shared" si="11"/>
        <v>5688.5</v>
      </c>
      <c r="I49" s="53" t="s">
        <v>284</v>
      </c>
      <c r="J49" s="54" t="s">
        <v>285</v>
      </c>
      <c r="K49" s="53">
        <v>5688.5</v>
      </c>
      <c r="L49" s="53" t="s">
        <v>286</v>
      </c>
      <c r="M49" s="54" t="s">
        <v>118</v>
      </c>
      <c r="N49" s="54" t="s">
        <v>119</v>
      </c>
      <c r="O49" s="55" t="s">
        <v>252</v>
      </c>
      <c r="P49" s="56" t="s">
        <v>253</v>
      </c>
    </row>
    <row r="50" spans="1:16" ht="12.75" customHeight="1" thickBot="1" x14ac:dyDescent="0.25">
      <c r="A50" s="44" t="str">
        <f t="shared" si="6"/>
        <v>IBVS 4085 </v>
      </c>
      <c r="B50" s="14" t="str">
        <f t="shared" si="7"/>
        <v>I</v>
      </c>
      <c r="C50" s="44">
        <f t="shared" si="8"/>
        <v>49372.011500000001</v>
      </c>
      <c r="D50" s="12" t="str">
        <f t="shared" si="9"/>
        <v>vis</v>
      </c>
      <c r="E50" s="52">
        <f>VLOOKUP(C50,Active!C$21:E$972,3,FALSE)</f>
        <v>5709.9899257993784</v>
      </c>
      <c r="F50" s="14" t="s">
        <v>76</v>
      </c>
      <c r="G50" s="12" t="str">
        <f t="shared" si="10"/>
        <v>49372.0115</v>
      </c>
      <c r="H50" s="44">
        <f t="shared" si="11"/>
        <v>5710</v>
      </c>
      <c r="I50" s="53" t="s">
        <v>287</v>
      </c>
      <c r="J50" s="54" t="s">
        <v>288</v>
      </c>
      <c r="K50" s="53">
        <v>5710</v>
      </c>
      <c r="L50" s="53" t="s">
        <v>289</v>
      </c>
      <c r="M50" s="54" t="s">
        <v>118</v>
      </c>
      <c r="N50" s="54" t="s">
        <v>119</v>
      </c>
      <c r="O50" s="55" t="s">
        <v>252</v>
      </c>
      <c r="P50" s="56" t="s">
        <v>253</v>
      </c>
    </row>
    <row r="51" spans="1:16" ht="12.75" customHeight="1" thickBot="1" x14ac:dyDescent="0.25">
      <c r="A51" s="44" t="str">
        <f t="shared" si="6"/>
        <v> BBS 108 </v>
      </c>
      <c r="B51" s="14" t="str">
        <f t="shared" si="7"/>
        <v>I</v>
      </c>
      <c r="C51" s="44">
        <f t="shared" si="8"/>
        <v>49737.421000000002</v>
      </c>
      <c r="D51" s="12" t="str">
        <f t="shared" si="9"/>
        <v>vis</v>
      </c>
      <c r="E51" s="52">
        <f>VLOOKUP(C51,Active!C$21:E$972,3,FALSE)</f>
        <v>5955.9942436216934</v>
      </c>
      <c r="F51" s="14" t="s">
        <v>76</v>
      </c>
      <c r="G51" s="12" t="str">
        <f t="shared" si="10"/>
        <v>49737.421</v>
      </c>
      <c r="H51" s="44">
        <f t="shared" si="11"/>
        <v>5956</v>
      </c>
      <c r="I51" s="53" t="s">
        <v>290</v>
      </c>
      <c r="J51" s="54" t="s">
        <v>291</v>
      </c>
      <c r="K51" s="53">
        <v>5956</v>
      </c>
      <c r="L51" s="53" t="s">
        <v>135</v>
      </c>
      <c r="M51" s="54" t="s">
        <v>118</v>
      </c>
      <c r="N51" s="54" t="s">
        <v>32</v>
      </c>
      <c r="O51" s="55" t="s">
        <v>292</v>
      </c>
      <c r="P51" s="55" t="s">
        <v>293</v>
      </c>
    </row>
    <row r="52" spans="1:16" ht="12.75" customHeight="1" thickBot="1" x14ac:dyDescent="0.25">
      <c r="A52" s="44" t="str">
        <f t="shared" si="6"/>
        <v>IBVS 5690 </v>
      </c>
      <c r="B52" s="14" t="str">
        <f t="shared" si="7"/>
        <v>I</v>
      </c>
      <c r="C52" s="44">
        <f t="shared" si="8"/>
        <v>53422.629800000002</v>
      </c>
      <c r="D52" s="12" t="str">
        <f t="shared" si="9"/>
        <v>vis</v>
      </c>
      <c r="E52" s="52">
        <f>VLOOKUP(C52,Active!C$21:E$972,3,FALSE)</f>
        <v>8436.9841381832412</v>
      </c>
      <c r="F52" s="14" t="s">
        <v>76</v>
      </c>
      <c r="G52" s="12" t="str">
        <f t="shared" si="10"/>
        <v>53422.6298</v>
      </c>
      <c r="H52" s="44">
        <f t="shared" si="11"/>
        <v>8437</v>
      </c>
      <c r="I52" s="53" t="s">
        <v>299</v>
      </c>
      <c r="J52" s="54" t="s">
        <v>300</v>
      </c>
      <c r="K52" s="53">
        <v>8437</v>
      </c>
      <c r="L52" s="53" t="s">
        <v>301</v>
      </c>
      <c r="M52" s="54" t="s">
        <v>118</v>
      </c>
      <c r="N52" s="54" t="s">
        <v>119</v>
      </c>
      <c r="O52" s="55" t="s">
        <v>302</v>
      </c>
      <c r="P52" s="56" t="s">
        <v>303</v>
      </c>
    </row>
    <row r="53" spans="1:16" ht="12.75" customHeight="1" thickBot="1" x14ac:dyDescent="0.25">
      <c r="A53" s="44" t="str">
        <f t="shared" si="6"/>
        <v>IBVS 6007 </v>
      </c>
      <c r="B53" s="14" t="str">
        <f t="shared" si="7"/>
        <v>I</v>
      </c>
      <c r="C53" s="44">
        <f t="shared" si="8"/>
        <v>55515.520570000001</v>
      </c>
      <c r="D53" s="12" t="str">
        <f t="shared" si="9"/>
        <v>vis</v>
      </c>
      <c r="E53" s="52">
        <f>VLOOKUP(C53,Active!C$21:E$972,3,FALSE)</f>
        <v>9845.9791592499241</v>
      </c>
      <c r="F53" s="14" t="s">
        <v>76</v>
      </c>
      <c r="G53" s="12" t="str">
        <f t="shared" si="10"/>
        <v>55515.52057</v>
      </c>
      <c r="H53" s="44">
        <f t="shared" si="11"/>
        <v>9846</v>
      </c>
      <c r="I53" s="53" t="s">
        <v>356</v>
      </c>
      <c r="J53" s="54" t="s">
        <v>357</v>
      </c>
      <c r="K53" s="53" t="s">
        <v>358</v>
      </c>
      <c r="L53" s="53" t="s">
        <v>359</v>
      </c>
      <c r="M53" s="54" t="s">
        <v>312</v>
      </c>
      <c r="N53" s="54" t="s">
        <v>51</v>
      </c>
      <c r="O53" s="55" t="s">
        <v>360</v>
      </c>
      <c r="P53" s="56" t="s">
        <v>361</v>
      </c>
    </row>
    <row r="54" spans="1:16" ht="12.75" customHeight="1" thickBot="1" x14ac:dyDescent="0.25">
      <c r="A54" s="44" t="str">
        <f t="shared" si="6"/>
        <v>IBVS 6007 </v>
      </c>
      <c r="B54" s="14" t="str">
        <f t="shared" si="7"/>
        <v>II</v>
      </c>
      <c r="C54" s="44">
        <f t="shared" si="8"/>
        <v>55544.483549999997</v>
      </c>
      <c r="D54" s="12" t="str">
        <f t="shared" si="9"/>
        <v>vis</v>
      </c>
      <c r="E54" s="52">
        <f>VLOOKUP(C54,Active!C$21:E$972,3,FALSE)</f>
        <v>9865.4778809224608</v>
      </c>
      <c r="F54" s="14" t="s">
        <v>76</v>
      </c>
      <c r="G54" s="12" t="str">
        <f t="shared" si="10"/>
        <v>55544.48355</v>
      </c>
      <c r="H54" s="44">
        <f t="shared" si="11"/>
        <v>9865.5</v>
      </c>
      <c r="I54" s="53" t="s">
        <v>367</v>
      </c>
      <c r="J54" s="54" t="s">
        <v>368</v>
      </c>
      <c r="K54" s="53" t="s">
        <v>369</v>
      </c>
      <c r="L54" s="53" t="s">
        <v>370</v>
      </c>
      <c r="M54" s="54" t="s">
        <v>312</v>
      </c>
      <c r="N54" s="54" t="s">
        <v>51</v>
      </c>
      <c r="O54" s="55" t="s">
        <v>360</v>
      </c>
      <c r="P54" s="56" t="s">
        <v>361</v>
      </c>
    </row>
    <row r="55" spans="1:16" ht="12.75" customHeight="1" thickBot="1" x14ac:dyDescent="0.25">
      <c r="A55" s="44" t="str">
        <f t="shared" si="6"/>
        <v>IBVS 6007 </v>
      </c>
      <c r="B55" s="14" t="str">
        <f t="shared" si="7"/>
        <v>II</v>
      </c>
      <c r="C55" s="44">
        <f t="shared" si="8"/>
        <v>55553.402620000001</v>
      </c>
      <c r="D55" s="12" t="str">
        <f t="shared" si="9"/>
        <v>vis</v>
      </c>
      <c r="E55" s="52">
        <f>VLOOKUP(C55,Active!C$21:E$972,3,FALSE)</f>
        <v>9871.482458611219</v>
      </c>
      <c r="F55" s="14" t="s">
        <v>76</v>
      </c>
      <c r="G55" s="12" t="str">
        <f t="shared" si="10"/>
        <v>55553.40262</v>
      </c>
      <c r="H55" s="44">
        <f t="shared" si="11"/>
        <v>9871.5</v>
      </c>
      <c r="I55" s="53" t="s">
        <v>371</v>
      </c>
      <c r="J55" s="54" t="s">
        <v>372</v>
      </c>
      <c r="K55" s="53" t="s">
        <v>373</v>
      </c>
      <c r="L55" s="53" t="s">
        <v>374</v>
      </c>
      <c r="M55" s="54" t="s">
        <v>312</v>
      </c>
      <c r="N55" s="54" t="s">
        <v>51</v>
      </c>
      <c r="O55" s="55" t="s">
        <v>360</v>
      </c>
      <c r="P55" s="56" t="s">
        <v>361</v>
      </c>
    </row>
    <row r="56" spans="1:16" ht="12.75" customHeight="1" thickBot="1" x14ac:dyDescent="0.25">
      <c r="A56" s="44" t="str">
        <f t="shared" si="6"/>
        <v>IBVS 6007 </v>
      </c>
      <c r="B56" s="14" t="str">
        <f t="shared" si="7"/>
        <v>I</v>
      </c>
      <c r="C56" s="44">
        <f t="shared" si="8"/>
        <v>55591.276180000001</v>
      </c>
      <c r="D56" s="12" t="str">
        <f t="shared" si="9"/>
        <v>vis</v>
      </c>
      <c r="E56" s="52">
        <f>VLOOKUP(C56,Active!C$21:E$972,3,FALSE)</f>
        <v>9896.9800422572443</v>
      </c>
      <c r="F56" s="14" t="s">
        <v>76</v>
      </c>
      <c r="G56" s="12" t="str">
        <f t="shared" si="10"/>
        <v>55591.27618</v>
      </c>
      <c r="H56" s="44">
        <f t="shared" si="11"/>
        <v>9897</v>
      </c>
      <c r="I56" s="53" t="s">
        <v>375</v>
      </c>
      <c r="J56" s="54" t="s">
        <v>376</v>
      </c>
      <c r="K56" s="53" t="s">
        <v>377</v>
      </c>
      <c r="L56" s="53" t="s">
        <v>378</v>
      </c>
      <c r="M56" s="54" t="s">
        <v>312</v>
      </c>
      <c r="N56" s="54" t="s">
        <v>51</v>
      </c>
      <c r="O56" s="55" t="s">
        <v>360</v>
      </c>
      <c r="P56" s="56" t="s">
        <v>361</v>
      </c>
    </row>
    <row r="57" spans="1:16" ht="12.75" customHeight="1" thickBot="1" x14ac:dyDescent="0.25">
      <c r="A57" s="44" t="str">
        <f t="shared" si="6"/>
        <v>OEJV 0147 </v>
      </c>
      <c r="B57" s="14" t="str">
        <f t="shared" si="7"/>
        <v>I</v>
      </c>
      <c r="C57" s="44">
        <f t="shared" si="8"/>
        <v>55943.307000000001</v>
      </c>
      <c r="D57" s="12" t="str">
        <f t="shared" si="9"/>
        <v>vis</v>
      </c>
      <c r="E57" s="52">
        <f>VLOOKUP(C57,Active!C$21:E$972,3,FALSE)</f>
        <v>10133.97744305424</v>
      </c>
      <c r="F57" s="14" t="s">
        <v>76</v>
      </c>
      <c r="G57" s="12" t="str">
        <f t="shared" si="10"/>
        <v>55943.307</v>
      </c>
      <c r="H57" s="44">
        <f t="shared" si="11"/>
        <v>10134</v>
      </c>
      <c r="I57" s="53" t="s">
        <v>379</v>
      </c>
      <c r="J57" s="54" t="s">
        <v>380</v>
      </c>
      <c r="K57" s="53" t="s">
        <v>381</v>
      </c>
      <c r="L57" s="53" t="s">
        <v>382</v>
      </c>
      <c r="M57" s="54" t="s">
        <v>312</v>
      </c>
      <c r="N57" s="54" t="s">
        <v>383</v>
      </c>
      <c r="O57" s="55" t="s">
        <v>384</v>
      </c>
      <c r="P57" s="56" t="s">
        <v>385</v>
      </c>
    </row>
    <row r="58" spans="1:16" ht="12.75" customHeight="1" thickBot="1" x14ac:dyDescent="0.25">
      <c r="A58" s="44" t="str">
        <f t="shared" si="6"/>
        <v> PPOT 23.73 </v>
      </c>
      <c r="B58" s="14" t="str">
        <f t="shared" si="7"/>
        <v>I</v>
      </c>
      <c r="C58" s="44">
        <f t="shared" si="8"/>
        <v>20095.22</v>
      </c>
      <c r="D58" s="12" t="str">
        <f t="shared" si="9"/>
        <v>vis</v>
      </c>
      <c r="E58" s="52">
        <f>VLOOKUP(C58,Active!C$21:E$972,3,FALSE)</f>
        <v>-13999.998788187575</v>
      </c>
      <c r="F58" s="14" t="s">
        <v>76</v>
      </c>
      <c r="G58" s="12" t="str">
        <f t="shared" si="10"/>
        <v>20095.220</v>
      </c>
      <c r="H58" s="44">
        <f t="shared" si="11"/>
        <v>-14000</v>
      </c>
      <c r="I58" s="53" t="s">
        <v>86</v>
      </c>
      <c r="J58" s="54" t="s">
        <v>87</v>
      </c>
      <c r="K58" s="53">
        <v>-14000</v>
      </c>
      <c r="L58" s="53" t="s">
        <v>88</v>
      </c>
      <c r="M58" s="54" t="s">
        <v>79</v>
      </c>
      <c r="N58" s="54"/>
      <c r="O58" s="55" t="s">
        <v>89</v>
      </c>
      <c r="P58" s="55" t="s">
        <v>90</v>
      </c>
    </row>
    <row r="59" spans="1:16" ht="12.75" customHeight="1" thickBot="1" x14ac:dyDescent="0.25">
      <c r="A59" s="44" t="str">
        <f t="shared" si="6"/>
        <v> ZFA 11.23 </v>
      </c>
      <c r="B59" s="14" t="str">
        <f t="shared" si="7"/>
        <v>I</v>
      </c>
      <c r="C59" s="44">
        <f t="shared" si="8"/>
        <v>27146.328000000001</v>
      </c>
      <c r="D59" s="12" t="str">
        <f t="shared" si="9"/>
        <v>vis</v>
      </c>
      <c r="E59" s="52">
        <f>VLOOKUP(C59,Active!C$21:E$972,3,FALSE)</f>
        <v>-9252.9875215635275</v>
      </c>
      <c r="F59" s="14" t="s">
        <v>76</v>
      </c>
      <c r="G59" s="12" t="str">
        <f t="shared" si="10"/>
        <v>27146.328</v>
      </c>
      <c r="H59" s="44">
        <f t="shared" si="11"/>
        <v>-9253</v>
      </c>
      <c r="I59" s="53" t="s">
        <v>106</v>
      </c>
      <c r="J59" s="54" t="s">
        <v>107</v>
      </c>
      <c r="K59" s="53">
        <v>-9253</v>
      </c>
      <c r="L59" s="53" t="s">
        <v>108</v>
      </c>
      <c r="M59" s="54" t="s">
        <v>99</v>
      </c>
      <c r="N59" s="54"/>
      <c r="O59" s="55" t="s">
        <v>109</v>
      </c>
      <c r="P59" s="55" t="s">
        <v>110</v>
      </c>
    </row>
    <row r="60" spans="1:16" ht="12.75" customHeight="1" thickBot="1" x14ac:dyDescent="0.25">
      <c r="A60" s="44" t="str">
        <f t="shared" si="6"/>
        <v> BAN 7.174 </v>
      </c>
      <c r="B60" s="14" t="str">
        <f t="shared" si="7"/>
        <v>I</v>
      </c>
      <c r="C60" s="44">
        <f t="shared" si="8"/>
        <v>27443.388999999999</v>
      </c>
      <c r="D60" s="12" t="str">
        <f t="shared" si="9"/>
        <v>vis</v>
      </c>
      <c r="E60" s="52">
        <f>VLOOKUP(C60,Active!C$21:E$972,3,FALSE)</f>
        <v>-9052.9974045670788</v>
      </c>
      <c r="F60" s="14" t="s">
        <v>76</v>
      </c>
      <c r="G60" s="12" t="str">
        <f t="shared" si="10"/>
        <v>27443.389</v>
      </c>
      <c r="H60" s="44">
        <f t="shared" si="11"/>
        <v>-9053</v>
      </c>
      <c r="I60" s="53" t="s">
        <v>111</v>
      </c>
      <c r="J60" s="54" t="s">
        <v>112</v>
      </c>
      <c r="K60" s="53">
        <v>-9053</v>
      </c>
      <c r="L60" s="53" t="s">
        <v>113</v>
      </c>
      <c r="M60" s="54" t="s">
        <v>79</v>
      </c>
      <c r="N60" s="54"/>
      <c r="O60" s="55" t="s">
        <v>114</v>
      </c>
      <c r="P60" s="55" t="s">
        <v>115</v>
      </c>
    </row>
    <row r="61" spans="1:16" ht="12.75" customHeight="1" thickBot="1" x14ac:dyDescent="0.25">
      <c r="A61" s="44" t="str">
        <f t="shared" si="6"/>
        <v> MVS 6.126 </v>
      </c>
      <c r="B61" s="14" t="str">
        <f t="shared" si="7"/>
        <v>I</v>
      </c>
      <c r="C61" s="44">
        <f t="shared" si="8"/>
        <v>41364.370000000003</v>
      </c>
      <c r="D61" s="12" t="str">
        <f t="shared" si="9"/>
        <v>vis</v>
      </c>
      <c r="E61" s="52">
        <f>VLOOKUP(C61,Active!C$21:E$972,3,FALSE)</f>
        <v>319.0124482758074</v>
      </c>
      <c r="F61" s="14" t="s">
        <v>76</v>
      </c>
      <c r="G61" s="12" t="str">
        <f t="shared" si="10"/>
        <v>41364.370</v>
      </c>
      <c r="H61" s="44">
        <f t="shared" si="11"/>
        <v>319</v>
      </c>
      <c r="I61" s="53" t="s">
        <v>138</v>
      </c>
      <c r="J61" s="54" t="s">
        <v>139</v>
      </c>
      <c r="K61" s="53">
        <v>319</v>
      </c>
      <c r="L61" s="53" t="s">
        <v>140</v>
      </c>
      <c r="M61" s="54" t="s">
        <v>99</v>
      </c>
      <c r="N61" s="54"/>
      <c r="O61" s="55" t="s">
        <v>141</v>
      </c>
      <c r="P61" s="55" t="s">
        <v>142</v>
      </c>
    </row>
    <row r="62" spans="1:16" ht="12.75" customHeight="1" thickBot="1" x14ac:dyDescent="0.25">
      <c r="A62" s="44" t="str">
        <f t="shared" si="6"/>
        <v> MVS 6.126 </v>
      </c>
      <c r="B62" s="14" t="str">
        <f t="shared" si="7"/>
        <v>I</v>
      </c>
      <c r="C62" s="44">
        <f t="shared" si="8"/>
        <v>41413.264999999999</v>
      </c>
      <c r="D62" s="12" t="str">
        <f t="shared" si="9"/>
        <v>vis</v>
      </c>
      <c r="E62" s="52">
        <f>VLOOKUP(C62,Active!C$21:E$972,3,FALSE)</f>
        <v>351.92998632536893</v>
      </c>
      <c r="F62" s="14" t="s">
        <v>76</v>
      </c>
      <c r="G62" s="12" t="str">
        <f t="shared" si="10"/>
        <v>41413.265</v>
      </c>
      <c r="H62" s="44">
        <f t="shared" si="11"/>
        <v>352</v>
      </c>
      <c r="I62" s="53" t="s">
        <v>143</v>
      </c>
      <c r="J62" s="54" t="s">
        <v>144</v>
      </c>
      <c r="K62" s="53">
        <v>352</v>
      </c>
      <c r="L62" s="53" t="s">
        <v>145</v>
      </c>
      <c r="M62" s="54" t="s">
        <v>99</v>
      </c>
      <c r="N62" s="54"/>
      <c r="O62" s="55" t="s">
        <v>141</v>
      </c>
      <c r="P62" s="55" t="s">
        <v>142</v>
      </c>
    </row>
    <row r="63" spans="1:16" ht="12.75" customHeight="1" thickBot="1" x14ac:dyDescent="0.25">
      <c r="A63" s="44" t="str">
        <f t="shared" si="6"/>
        <v> GEOS 3 </v>
      </c>
      <c r="B63" s="14" t="str">
        <f t="shared" si="7"/>
        <v>I</v>
      </c>
      <c r="C63" s="44">
        <f t="shared" si="8"/>
        <v>42836.349000000002</v>
      </c>
      <c r="D63" s="12" t="str">
        <f t="shared" si="9"/>
        <v>vis</v>
      </c>
      <c r="E63" s="52">
        <f>VLOOKUP(C63,Active!C$21:E$972,3,FALSE)</f>
        <v>1309.9915819430259</v>
      </c>
      <c r="F63" s="14" t="s">
        <v>76</v>
      </c>
      <c r="G63" s="12" t="str">
        <f t="shared" si="10"/>
        <v>42836.349</v>
      </c>
      <c r="H63" s="44">
        <f t="shared" si="11"/>
        <v>1310</v>
      </c>
      <c r="I63" s="53" t="s">
        <v>168</v>
      </c>
      <c r="J63" s="54" t="s">
        <v>169</v>
      </c>
      <c r="K63" s="53">
        <v>1310</v>
      </c>
      <c r="L63" s="53" t="s">
        <v>170</v>
      </c>
      <c r="M63" s="54" t="s">
        <v>99</v>
      </c>
      <c r="N63" s="54"/>
      <c r="O63" s="55" t="s">
        <v>171</v>
      </c>
      <c r="P63" s="55" t="s">
        <v>172</v>
      </c>
    </row>
    <row r="64" spans="1:16" ht="12.75" customHeight="1" thickBot="1" x14ac:dyDescent="0.25">
      <c r="A64" s="44" t="str">
        <f t="shared" si="6"/>
        <v> GEOS 3 </v>
      </c>
      <c r="B64" s="14" t="str">
        <f t="shared" si="7"/>
        <v>I</v>
      </c>
      <c r="C64" s="44">
        <f t="shared" si="8"/>
        <v>43124.521999999997</v>
      </c>
      <c r="D64" s="12" t="str">
        <f t="shared" si="9"/>
        <v>vis</v>
      </c>
      <c r="E64" s="52">
        <f>VLOOKUP(C64,Active!C$21:E$972,3,FALSE)</f>
        <v>1503.9980384796197</v>
      </c>
      <c r="F64" s="14" t="s">
        <v>76</v>
      </c>
      <c r="G64" s="12" t="str">
        <f t="shared" si="10"/>
        <v>43124.522</v>
      </c>
      <c r="H64" s="44">
        <f t="shared" si="11"/>
        <v>1504</v>
      </c>
      <c r="I64" s="53" t="s">
        <v>173</v>
      </c>
      <c r="J64" s="54" t="s">
        <v>174</v>
      </c>
      <c r="K64" s="53">
        <v>1504</v>
      </c>
      <c r="L64" s="53" t="s">
        <v>78</v>
      </c>
      <c r="M64" s="54" t="s">
        <v>99</v>
      </c>
      <c r="N64" s="54"/>
      <c r="O64" s="55" t="s">
        <v>175</v>
      </c>
      <c r="P64" s="55" t="s">
        <v>172</v>
      </c>
    </row>
    <row r="65" spans="1:16" ht="12.75" customHeight="1" thickBot="1" x14ac:dyDescent="0.25">
      <c r="A65" s="44" t="str">
        <f t="shared" si="6"/>
        <v> GEOS 3 </v>
      </c>
      <c r="B65" s="14" t="str">
        <f t="shared" si="7"/>
        <v>I</v>
      </c>
      <c r="C65" s="44">
        <f t="shared" si="8"/>
        <v>43136.41</v>
      </c>
      <c r="D65" s="12" t="str">
        <f t="shared" si="9"/>
        <v>vis</v>
      </c>
      <c r="E65" s="52">
        <f>VLOOKUP(C65,Active!C$21:E$972,3,FALSE)</f>
        <v>1512.001386313415</v>
      </c>
      <c r="F65" s="14" t="s">
        <v>76</v>
      </c>
      <c r="G65" s="12" t="str">
        <f t="shared" si="10"/>
        <v>43136.410</v>
      </c>
      <c r="H65" s="44">
        <f t="shared" si="11"/>
        <v>1512</v>
      </c>
      <c r="I65" s="53" t="s">
        <v>176</v>
      </c>
      <c r="J65" s="54" t="s">
        <v>177</v>
      </c>
      <c r="K65" s="53">
        <v>1512</v>
      </c>
      <c r="L65" s="53" t="s">
        <v>88</v>
      </c>
      <c r="M65" s="54" t="s">
        <v>99</v>
      </c>
      <c r="N65" s="54"/>
      <c r="O65" s="55" t="s">
        <v>175</v>
      </c>
      <c r="P65" s="55" t="s">
        <v>172</v>
      </c>
    </row>
    <row r="66" spans="1:16" ht="12.75" customHeight="1" thickBot="1" x14ac:dyDescent="0.25">
      <c r="A66" s="44" t="str">
        <f t="shared" si="6"/>
        <v> GEOS 3 </v>
      </c>
      <c r="B66" s="14" t="str">
        <f t="shared" si="7"/>
        <v>I</v>
      </c>
      <c r="C66" s="44">
        <f t="shared" si="8"/>
        <v>43139.356</v>
      </c>
      <c r="D66" s="12" t="str">
        <f t="shared" si="9"/>
        <v>vis</v>
      </c>
      <c r="E66" s="52">
        <f>VLOOKUP(C66,Active!C$21:E$972,3,FALSE)</f>
        <v>1513.9847193146195</v>
      </c>
      <c r="F66" s="14" t="s">
        <v>76</v>
      </c>
      <c r="G66" s="12" t="str">
        <f t="shared" si="10"/>
        <v>43139.356</v>
      </c>
      <c r="H66" s="44">
        <f t="shared" si="11"/>
        <v>1514</v>
      </c>
      <c r="I66" s="53" t="s">
        <v>178</v>
      </c>
      <c r="J66" s="54" t="s">
        <v>179</v>
      </c>
      <c r="K66" s="53">
        <v>1514</v>
      </c>
      <c r="L66" s="53" t="s">
        <v>180</v>
      </c>
      <c r="M66" s="54" t="s">
        <v>99</v>
      </c>
      <c r="N66" s="54"/>
      <c r="O66" s="55" t="s">
        <v>175</v>
      </c>
      <c r="P66" s="55" t="s">
        <v>172</v>
      </c>
    </row>
    <row r="67" spans="1:16" ht="12.75" customHeight="1" thickBot="1" x14ac:dyDescent="0.25">
      <c r="A67" s="44" t="str">
        <f t="shared" si="6"/>
        <v> GEOS 3 </v>
      </c>
      <c r="B67" s="14" t="str">
        <f t="shared" si="7"/>
        <v>I</v>
      </c>
      <c r="C67" s="44">
        <f t="shared" si="8"/>
        <v>43142.336000000003</v>
      </c>
      <c r="D67" s="12" t="str">
        <f t="shared" si="9"/>
        <v>vis</v>
      </c>
      <c r="E67" s="52">
        <f>VLOOKUP(C67,Active!C$21:E$972,3,FALSE)</f>
        <v>1515.9909421060665</v>
      </c>
      <c r="F67" s="14" t="s">
        <v>76</v>
      </c>
      <c r="G67" s="12" t="str">
        <f t="shared" si="10"/>
        <v>43142.336</v>
      </c>
      <c r="H67" s="44">
        <f t="shared" si="11"/>
        <v>1516</v>
      </c>
      <c r="I67" s="53" t="s">
        <v>181</v>
      </c>
      <c r="J67" s="54" t="s">
        <v>182</v>
      </c>
      <c r="K67" s="53">
        <v>1516</v>
      </c>
      <c r="L67" s="53" t="s">
        <v>170</v>
      </c>
      <c r="M67" s="54" t="s">
        <v>99</v>
      </c>
      <c r="N67" s="54"/>
      <c r="O67" s="55" t="s">
        <v>175</v>
      </c>
      <c r="P67" s="55" t="s">
        <v>172</v>
      </c>
    </row>
    <row r="68" spans="1:16" ht="12.75" customHeight="1" thickBot="1" x14ac:dyDescent="0.25">
      <c r="A68" s="44" t="str">
        <f t="shared" si="6"/>
        <v> GEOS 3 </v>
      </c>
      <c r="B68" s="14" t="str">
        <f t="shared" si="7"/>
        <v>I</v>
      </c>
      <c r="C68" s="44">
        <f t="shared" si="8"/>
        <v>43142.343999999997</v>
      </c>
      <c r="D68" s="12" t="str">
        <f t="shared" si="9"/>
        <v>vis</v>
      </c>
      <c r="E68" s="52">
        <f>VLOOKUP(C68,Active!C$21:E$972,3,FALSE)</f>
        <v>1515.9963279390599</v>
      </c>
      <c r="F68" s="14" t="s">
        <v>76</v>
      </c>
      <c r="G68" s="12" t="str">
        <f t="shared" si="10"/>
        <v>43142.344</v>
      </c>
      <c r="H68" s="44">
        <f t="shared" si="11"/>
        <v>1516</v>
      </c>
      <c r="I68" s="53" t="s">
        <v>183</v>
      </c>
      <c r="J68" s="54" t="s">
        <v>184</v>
      </c>
      <c r="K68" s="53">
        <v>1516</v>
      </c>
      <c r="L68" s="53" t="s">
        <v>185</v>
      </c>
      <c r="M68" s="54" t="s">
        <v>99</v>
      </c>
      <c r="N68" s="54"/>
      <c r="O68" s="55" t="s">
        <v>171</v>
      </c>
      <c r="P68" s="55" t="s">
        <v>172</v>
      </c>
    </row>
    <row r="69" spans="1:16" ht="12.75" customHeight="1" thickBot="1" x14ac:dyDescent="0.25">
      <c r="A69" s="44" t="str">
        <f t="shared" si="6"/>
        <v> GEOS 6 </v>
      </c>
      <c r="B69" s="14" t="str">
        <f t="shared" si="7"/>
        <v>I</v>
      </c>
      <c r="C69" s="44">
        <f t="shared" si="8"/>
        <v>43494.394</v>
      </c>
      <c r="D69" s="12" t="str">
        <f t="shared" si="9"/>
        <v>vis</v>
      </c>
      <c r="E69" s="52">
        <f>VLOOKUP(C69,Active!C$21:E$972,3,FALSE)</f>
        <v>1753.0066412706681</v>
      </c>
      <c r="F69" s="14" t="s">
        <v>76</v>
      </c>
      <c r="G69" s="12" t="str">
        <f t="shared" si="10"/>
        <v>43494.394</v>
      </c>
      <c r="H69" s="44">
        <f t="shared" si="11"/>
        <v>1753</v>
      </c>
      <c r="I69" s="53" t="s">
        <v>186</v>
      </c>
      <c r="J69" s="54" t="s">
        <v>187</v>
      </c>
      <c r="K69" s="53">
        <v>1753</v>
      </c>
      <c r="L69" s="53" t="s">
        <v>124</v>
      </c>
      <c r="M69" s="54" t="s">
        <v>99</v>
      </c>
      <c r="N69" s="54"/>
      <c r="O69" s="55" t="s">
        <v>188</v>
      </c>
      <c r="P69" s="55" t="s">
        <v>189</v>
      </c>
    </row>
    <row r="70" spans="1:16" ht="12.75" customHeight="1" thickBot="1" x14ac:dyDescent="0.25">
      <c r="A70" s="44" t="str">
        <f t="shared" si="6"/>
        <v> GEOS 6 </v>
      </c>
      <c r="B70" s="14" t="str">
        <f t="shared" si="7"/>
        <v>I</v>
      </c>
      <c r="C70" s="44">
        <f t="shared" si="8"/>
        <v>43497.332000000002</v>
      </c>
      <c r="D70" s="12" t="str">
        <f t="shared" si="9"/>
        <v>vis</v>
      </c>
      <c r="E70" s="52">
        <f>VLOOKUP(C70,Active!C$21:E$972,3,FALSE)</f>
        <v>1754.9845884388792</v>
      </c>
      <c r="F70" s="14" t="s">
        <v>76</v>
      </c>
      <c r="G70" s="12" t="str">
        <f t="shared" si="10"/>
        <v>43497.332</v>
      </c>
      <c r="H70" s="44">
        <f t="shared" si="11"/>
        <v>1755</v>
      </c>
      <c r="I70" s="53" t="s">
        <v>190</v>
      </c>
      <c r="J70" s="54" t="s">
        <v>191</v>
      </c>
      <c r="K70" s="53">
        <v>1755</v>
      </c>
      <c r="L70" s="53" t="s">
        <v>180</v>
      </c>
      <c r="M70" s="54" t="s">
        <v>99</v>
      </c>
      <c r="N70" s="54"/>
      <c r="O70" s="55" t="s">
        <v>188</v>
      </c>
      <c r="P70" s="55" t="s">
        <v>189</v>
      </c>
    </row>
    <row r="71" spans="1:16" ht="12.75" customHeight="1" thickBot="1" x14ac:dyDescent="0.25">
      <c r="A71" s="44" t="str">
        <f t="shared" si="6"/>
        <v>IBVS 2892 </v>
      </c>
      <c r="B71" s="14" t="str">
        <f t="shared" si="7"/>
        <v>I</v>
      </c>
      <c r="C71" s="44">
        <f t="shared" si="8"/>
        <v>45740.271800000002</v>
      </c>
      <c r="D71" s="12" t="str">
        <f t="shared" si="9"/>
        <v>vis</v>
      </c>
      <c r="E71" s="52" t="e">
        <f>VLOOKUP(C71,Active!C$21:E$972,3,FALSE)</f>
        <v>#N/A</v>
      </c>
      <c r="F71" s="14" t="s">
        <v>76</v>
      </c>
      <c r="G71" s="12" t="str">
        <f t="shared" si="10"/>
        <v>45740.2718</v>
      </c>
      <c r="H71" s="44">
        <f t="shared" si="11"/>
        <v>3265</v>
      </c>
      <c r="I71" s="53" t="s">
        <v>218</v>
      </c>
      <c r="J71" s="54" t="s">
        <v>219</v>
      </c>
      <c r="K71" s="53">
        <v>3265</v>
      </c>
      <c r="L71" s="53" t="s">
        <v>220</v>
      </c>
      <c r="M71" s="54" t="s">
        <v>118</v>
      </c>
      <c r="N71" s="54" t="s">
        <v>119</v>
      </c>
      <c r="O71" s="55" t="s">
        <v>207</v>
      </c>
      <c r="P71" s="56" t="s">
        <v>208</v>
      </c>
    </row>
    <row r="72" spans="1:16" ht="12.75" customHeight="1" thickBot="1" x14ac:dyDescent="0.25">
      <c r="A72" s="44" t="str">
        <f t="shared" si="6"/>
        <v> ASS 127.88 </v>
      </c>
      <c r="B72" s="14" t="str">
        <f t="shared" si="7"/>
        <v>I</v>
      </c>
      <c r="C72" s="44">
        <f t="shared" si="8"/>
        <v>46052.200599999996</v>
      </c>
      <c r="D72" s="12" t="str">
        <f t="shared" si="9"/>
        <v>vis</v>
      </c>
      <c r="E72" s="52">
        <f>VLOOKUP(C72,Active!C$21:E$972,3,FALSE)</f>
        <v>3474.9965396022958</v>
      </c>
      <c r="F72" s="14" t="s">
        <v>76</v>
      </c>
      <c r="G72" s="12" t="str">
        <f t="shared" si="10"/>
        <v>46052.2006</v>
      </c>
      <c r="H72" s="44">
        <f t="shared" si="11"/>
        <v>3475</v>
      </c>
      <c r="I72" s="53" t="s">
        <v>221</v>
      </c>
      <c r="J72" s="54" t="s">
        <v>222</v>
      </c>
      <c r="K72" s="53">
        <v>3475</v>
      </c>
      <c r="L72" s="53" t="s">
        <v>223</v>
      </c>
      <c r="M72" s="54" t="s">
        <v>118</v>
      </c>
      <c r="N72" s="54" t="s">
        <v>119</v>
      </c>
      <c r="O72" s="55" t="s">
        <v>224</v>
      </c>
      <c r="P72" s="55" t="s">
        <v>225</v>
      </c>
    </row>
    <row r="73" spans="1:16" ht="12.75" customHeight="1" thickBot="1" x14ac:dyDescent="0.25">
      <c r="A73" s="44" t="str">
        <f t="shared" si="6"/>
        <v> VSSC 73 </v>
      </c>
      <c r="B73" s="14" t="str">
        <f t="shared" si="7"/>
        <v>I</v>
      </c>
      <c r="C73" s="44">
        <f t="shared" si="8"/>
        <v>47546.478000000003</v>
      </c>
      <c r="D73" s="12" t="str">
        <f t="shared" si="9"/>
        <v>vis</v>
      </c>
      <c r="E73" s="52">
        <f>VLOOKUP(C73,Active!C$21:E$972,3,FALSE)</f>
        <v>4480.9876055825243</v>
      </c>
      <c r="F73" s="14" t="s">
        <v>76</v>
      </c>
      <c r="G73" s="12" t="str">
        <f t="shared" si="10"/>
        <v>47546.478</v>
      </c>
      <c r="H73" s="44">
        <f t="shared" si="11"/>
        <v>4481</v>
      </c>
      <c r="I73" s="53" t="s">
        <v>240</v>
      </c>
      <c r="J73" s="54" t="s">
        <v>241</v>
      </c>
      <c r="K73" s="53">
        <v>4481</v>
      </c>
      <c r="L73" s="53" t="s">
        <v>242</v>
      </c>
      <c r="M73" s="54" t="s">
        <v>99</v>
      </c>
      <c r="N73" s="54"/>
      <c r="O73" s="55" t="s">
        <v>235</v>
      </c>
      <c r="P73" s="55" t="s">
        <v>243</v>
      </c>
    </row>
    <row r="74" spans="1:16" ht="12.75" customHeight="1" thickBot="1" x14ac:dyDescent="0.25">
      <c r="A74" s="44" t="str">
        <f t="shared" si="6"/>
        <v> BBS 124 </v>
      </c>
      <c r="B74" s="14" t="str">
        <f t="shared" si="7"/>
        <v>I</v>
      </c>
      <c r="C74" s="44">
        <f t="shared" si="8"/>
        <v>51543.642</v>
      </c>
      <c r="D74" s="12" t="str">
        <f t="shared" si="9"/>
        <v>vis</v>
      </c>
      <c r="E74" s="52">
        <f>VLOOKUP(C74,Active!C$21:E$972,3,FALSE)</f>
        <v>7171.994826368822</v>
      </c>
      <c r="F74" s="14" t="s">
        <v>76</v>
      </c>
      <c r="G74" s="12" t="str">
        <f t="shared" si="10"/>
        <v>51543.642</v>
      </c>
      <c r="H74" s="44">
        <f t="shared" si="11"/>
        <v>7172</v>
      </c>
      <c r="I74" s="53" t="s">
        <v>294</v>
      </c>
      <c r="J74" s="54" t="s">
        <v>295</v>
      </c>
      <c r="K74" s="53">
        <v>7172</v>
      </c>
      <c r="L74" s="53" t="s">
        <v>296</v>
      </c>
      <c r="M74" s="54" t="s">
        <v>99</v>
      </c>
      <c r="N74" s="54"/>
      <c r="O74" s="55" t="s">
        <v>297</v>
      </c>
      <c r="P74" s="55" t="s">
        <v>298</v>
      </c>
    </row>
    <row r="75" spans="1:16" ht="12.75" customHeight="1" thickBot="1" x14ac:dyDescent="0.25">
      <c r="A75" s="44" t="str">
        <f t="shared" ref="A75:A92" si="12">P75</f>
        <v>VSB 46 </v>
      </c>
      <c r="B75" s="14" t="str">
        <f t="shared" ref="B75:B92" si="13">IF(H75=INT(H75),"I","II")</f>
        <v>I</v>
      </c>
      <c r="C75" s="44">
        <f t="shared" ref="C75:C92" si="14">1*G75</f>
        <v>54379.203999999998</v>
      </c>
      <c r="D75" s="12" t="str">
        <f t="shared" ref="D75:D92" si="15">VLOOKUP(F75,I$1:J$5,2,FALSE)</f>
        <v>vis</v>
      </c>
      <c r="E75" s="52">
        <f>VLOOKUP(C75,Active!C$21:E$972,3,FALSE)</f>
        <v>9080.9777495081362</v>
      </c>
      <c r="F75" s="14" t="s">
        <v>76</v>
      </c>
      <c r="G75" s="12" t="str">
        <f t="shared" ref="G75:G92" si="16">MID(I75,3,LEN(I75)-3)</f>
        <v>54379.204</v>
      </c>
      <c r="H75" s="44">
        <f t="shared" ref="H75:H92" si="17">1*K75</f>
        <v>9081</v>
      </c>
      <c r="I75" s="53" t="s">
        <v>304</v>
      </c>
      <c r="J75" s="54" t="s">
        <v>305</v>
      </c>
      <c r="K75" s="53">
        <v>9081</v>
      </c>
      <c r="L75" s="53" t="s">
        <v>306</v>
      </c>
      <c r="M75" s="54" t="s">
        <v>99</v>
      </c>
      <c r="N75" s="54"/>
      <c r="O75" s="55" t="s">
        <v>307</v>
      </c>
      <c r="P75" s="56" t="s">
        <v>308</v>
      </c>
    </row>
    <row r="76" spans="1:16" ht="12.75" customHeight="1" thickBot="1" x14ac:dyDescent="0.25">
      <c r="A76" s="44" t="str">
        <f t="shared" si="12"/>
        <v>VSB 48 </v>
      </c>
      <c r="B76" s="14" t="str">
        <f t="shared" si="13"/>
        <v>II</v>
      </c>
      <c r="C76" s="44">
        <f t="shared" si="14"/>
        <v>54526.996400000004</v>
      </c>
      <c r="D76" s="12" t="str">
        <f t="shared" si="15"/>
        <v>vis</v>
      </c>
      <c r="E76" s="52">
        <f>VLOOKUP(C76,Active!C$21:E$972,3,FALSE)</f>
        <v>9180.4758975894638</v>
      </c>
      <c r="F76" s="14" t="s">
        <v>76</v>
      </c>
      <c r="G76" s="12" t="str">
        <f t="shared" si="16"/>
        <v>54526.9964</v>
      </c>
      <c r="H76" s="44">
        <f t="shared" si="17"/>
        <v>9180.5</v>
      </c>
      <c r="I76" s="53" t="s">
        <v>309</v>
      </c>
      <c r="J76" s="54" t="s">
        <v>310</v>
      </c>
      <c r="K76" s="53">
        <v>9180.5</v>
      </c>
      <c r="L76" s="53" t="s">
        <v>311</v>
      </c>
      <c r="M76" s="54" t="s">
        <v>312</v>
      </c>
      <c r="N76" s="54" t="s">
        <v>313</v>
      </c>
      <c r="O76" s="55" t="s">
        <v>314</v>
      </c>
      <c r="P76" s="56" t="s">
        <v>315</v>
      </c>
    </row>
    <row r="77" spans="1:16" ht="12.75" customHeight="1" thickBot="1" x14ac:dyDescent="0.25">
      <c r="A77" s="44" t="str">
        <f t="shared" si="12"/>
        <v>VSB 48 </v>
      </c>
      <c r="B77" s="14" t="str">
        <f t="shared" si="13"/>
        <v>I</v>
      </c>
      <c r="C77" s="44">
        <f t="shared" si="14"/>
        <v>54789.167999999998</v>
      </c>
      <c r="D77" s="12" t="str">
        <f t="shared" si="15"/>
        <v>vis</v>
      </c>
      <c r="E77" s="52">
        <f>VLOOKUP(C77,Active!C$21:E$972,3,FALSE)</f>
        <v>9356.9774543644871</v>
      </c>
      <c r="F77" s="14" t="s">
        <v>76</v>
      </c>
      <c r="G77" s="12" t="str">
        <f t="shared" si="16"/>
        <v>54789.168</v>
      </c>
      <c r="H77" s="44">
        <f t="shared" si="17"/>
        <v>9357</v>
      </c>
      <c r="I77" s="53" t="s">
        <v>316</v>
      </c>
      <c r="J77" s="54" t="s">
        <v>317</v>
      </c>
      <c r="K77" s="53">
        <v>9357</v>
      </c>
      <c r="L77" s="53" t="s">
        <v>306</v>
      </c>
      <c r="M77" s="54" t="s">
        <v>99</v>
      </c>
      <c r="N77" s="54"/>
      <c r="O77" s="55" t="s">
        <v>307</v>
      </c>
      <c r="P77" s="56" t="s">
        <v>315</v>
      </c>
    </row>
    <row r="78" spans="1:16" ht="12.75" customHeight="1" thickBot="1" x14ac:dyDescent="0.25">
      <c r="A78" s="44" t="str">
        <f t="shared" si="12"/>
        <v>VSB 48 </v>
      </c>
      <c r="B78" s="14" t="str">
        <f t="shared" si="13"/>
        <v>I</v>
      </c>
      <c r="C78" s="44">
        <f t="shared" si="14"/>
        <v>54792.150999999998</v>
      </c>
      <c r="D78" s="12" t="str">
        <f t="shared" si="15"/>
        <v>vis</v>
      </c>
      <c r="E78" s="52">
        <f>VLOOKUP(C78,Active!C$21:E$972,3,FALSE)</f>
        <v>9358.9856968433069</v>
      </c>
      <c r="F78" s="14" t="s">
        <v>76</v>
      </c>
      <c r="G78" s="12" t="str">
        <f t="shared" si="16"/>
        <v>54792.151</v>
      </c>
      <c r="H78" s="44">
        <f t="shared" si="17"/>
        <v>9359</v>
      </c>
      <c r="I78" s="53" t="s">
        <v>318</v>
      </c>
      <c r="J78" s="54" t="s">
        <v>319</v>
      </c>
      <c r="K78" s="53">
        <v>9359</v>
      </c>
      <c r="L78" s="53" t="s">
        <v>320</v>
      </c>
      <c r="M78" s="54" t="s">
        <v>99</v>
      </c>
      <c r="N78" s="54"/>
      <c r="O78" s="55" t="s">
        <v>307</v>
      </c>
      <c r="P78" s="56" t="s">
        <v>315</v>
      </c>
    </row>
    <row r="79" spans="1:16" ht="12.75" customHeight="1" thickBot="1" x14ac:dyDescent="0.25">
      <c r="A79" s="44" t="str">
        <f t="shared" si="12"/>
        <v>VSB 48 </v>
      </c>
      <c r="B79" s="14" t="str">
        <f t="shared" si="13"/>
        <v>I</v>
      </c>
      <c r="C79" s="44">
        <f t="shared" si="14"/>
        <v>54801.055</v>
      </c>
      <c r="D79" s="12" t="str">
        <f t="shared" si="15"/>
        <v>vis</v>
      </c>
      <c r="E79" s="52">
        <f>VLOOKUP(C79,Active!C$21:E$972,3,FALSE)</f>
        <v>9364.980128969155</v>
      </c>
      <c r="F79" s="14" t="s">
        <v>76</v>
      </c>
      <c r="G79" s="12" t="str">
        <f t="shared" si="16"/>
        <v>54801.055</v>
      </c>
      <c r="H79" s="44">
        <f t="shared" si="17"/>
        <v>9365</v>
      </c>
      <c r="I79" s="53" t="s">
        <v>321</v>
      </c>
      <c r="J79" s="54" t="s">
        <v>322</v>
      </c>
      <c r="K79" s="53">
        <v>9365</v>
      </c>
      <c r="L79" s="53" t="s">
        <v>234</v>
      </c>
      <c r="M79" s="54" t="s">
        <v>99</v>
      </c>
      <c r="N79" s="54"/>
      <c r="O79" s="55" t="s">
        <v>307</v>
      </c>
      <c r="P79" s="56" t="s">
        <v>315</v>
      </c>
    </row>
    <row r="80" spans="1:16" ht="12.75" customHeight="1" thickBot="1" x14ac:dyDescent="0.25">
      <c r="A80" s="44" t="str">
        <f t="shared" si="12"/>
        <v>VSB 48 </v>
      </c>
      <c r="B80" s="14" t="str">
        <f t="shared" si="13"/>
        <v>II</v>
      </c>
      <c r="C80" s="44">
        <f t="shared" si="14"/>
        <v>54812.171999999999</v>
      </c>
      <c r="D80" s="12" t="str">
        <f t="shared" si="15"/>
        <v>vis</v>
      </c>
      <c r="E80" s="52">
        <f>VLOOKUP(C80,Active!C$21:E$972,3,FALSE)</f>
        <v>9372.4644171478431</v>
      </c>
      <c r="F80" s="14" t="s">
        <v>76</v>
      </c>
      <c r="G80" s="12" t="str">
        <f t="shared" si="16"/>
        <v>54812.172</v>
      </c>
      <c r="H80" s="44">
        <f t="shared" si="17"/>
        <v>9372.5</v>
      </c>
      <c r="I80" s="53" t="s">
        <v>323</v>
      </c>
      <c r="J80" s="54" t="s">
        <v>324</v>
      </c>
      <c r="K80" s="53">
        <v>9372.5</v>
      </c>
      <c r="L80" s="53" t="s">
        <v>325</v>
      </c>
      <c r="M80" s="54" t="s">
        <v>99</v>
      </c>
      <c r="N80" s="54"/>
      <c r="O80" s="55" t="s">
        <v>307</v>
      </c>
      <c r="P80" s="56" t="s">
        <v>315</v>
      </c>
    </row>
    <row r="81" spans="1:16" ht="12.75" customHeight="1" thickBot="1" x14ac:dyDescent="0.25">
      <c r="A81" s="44" t="str">
        <f t="shared" si="12"/>
        <v>VSB 48 </v>
      </c>
      <c r="B81" s="14" t="str">
        <f t="shared" si="13"/>
        <v>II</v>
      </c>
      <c r="C81" s="44">
        <f t="shared" si="14"/>
        <v>54815.118999999999</v>
      </c>
      <c r="D81" s="12" t="str">
        <f t="shared" si="15"/>
        <v>vis</v>
      </c>
      <c r="E81" s="52">
        <f>VLOOKUP(C81,Active!C$21:E$972,3,FALSE)</f>
        <v>9374.448423378175</v>
      </c>
      <c r="F81" s="14" t="s">
        <v>76</v>
      </c>
      <c r="G81" s="12" t="str">
        <f t="shared" si="16"/>
        <v>54815.119</v>
      </c>
      <c r="H81" s="44">
        <f t="shared" si="17"/>
        <v>9374.5</v>
      </c>
      <c r="I81" s="53" t="s">
        <v>326</v>
      </c>
      <c r="J81" s="54" t="s">
        <v>327</v>
      </c>
      <c r="K81" s="53">
        <v>9374.5</v>
      </c>
      <c r="L81" s="53" t="s">
        <v>328</v>
      </c>
      <c r="M81" s="54" t="s">
        <v>99</v>
      </c>
      <c r="N81" s="54"/>
      <c r="O81" s="55" t="s">
        <v>307</v>
      </c>
      <c r="P81" s="56" t="s">
        <v>315</v>
      </c>
    </row>
    <row r="82" spans="1:16" ht="12.75" customHeight="1" thickBot="1" x14ac:dyDescent="0.25">
      <c r="A82" s="44" t="str">
        <f t="shared" si="12"/>
        <v>VSB 48 </v>
      </c>
      <c r="B82" s="14" t="str">
        <f t="shared" si="13"/>
        <v>II</v>
      </c>
      <c r="C82" s="44">
        <f t="shared" si="14"/>
        <v>54821.063000000002</v>
      </c>
      <c r="D82" s="12" t="str">
        <f t="shared" si="15"/>
        <v>vis</v>
      </c>
      <c r="E82" s="52">
        <f>VLOOKUP(C82,Active!C$21:E$972,3,FALSE)</f>
        <v>9378.4500972950736</v>
      </c>
      <c r="F82" s="14" t="s">
        <v>76</v>
      </c>
      <c r="G82" s="12" t="str">
        <f t="shared" si="16"/>
        <v>54821.063</v>
      </c>
      <c r="H82" s="44">
        <f t="shared" si="17"/>
        <v>9378.5</v>
      </c>
      <c r="I82" s="53" t="s">
        <v>329</v>
      </c>
      <c r="J82" s="54" t="s">
        <v>330</v>
      </c>
      <c r="K82" s="53">
        <v>9378.5</v>
      </c>
      <c r="L82" s="53" t="s">
        <v>331</v>
      </c>
      <c r="M82" s="54" t="s">
        <v>99</v>
      </c>
      <c r="N82" s="54"/>
      <c r="O82" s="55" t="s">
        <v>307</v>
      </c>
      <c r="P82" s="56" t="s">
        <v>315</v>
      </c>
    </row>
    <row r="83" spans="1:16" ht="12.75" customHeight="1" thickBot="1" x14ac:dyDescent="0.25">
      <c r="A83" s="44" t="str">
        <f t="shared" si="12"/>
        <v>VSB 48 </v>
      </c>
      <c r="B83" s="14" t="str">
        <f t="shared" si="13"/>
        <v>II</v>
      </c>
      <c r="C83" s="44">
        <f t="shared" si="14"/>
        <v>54821.112500000003</v>
      </c>
      <c r="D83" s="12" t="str">
        <f t="shared" si="15"/>
        <v>CCD</v>
      </c>
      <c r="E83" s="52">
        <f>VLOOKUP(C83,Active!C$21:E$972,3,FALSE)</f>
        <v>9378.4834221367437</v>
      </c>
      <c r="F83" s="14" t="str">
        <f>LEFT(M83,1)</f>
        <v>C</v>
      </c>
      <c r="G83" s="12" t="str">
        <f t="shared" si="16"/>
        <v>54821.1125</v>
      </c>
      <c r="H83" s="44">
        <f t="shared" si="17"/>
        <v>9378.5</v>
      </c>
      <c r="I83" s="53" t="s">
        <v>332</v>
      </c>
      <c r="J83" s="54" t="s">
        <v>333</v>
      </c>
      <c r="K83" s="53">
        <v>9378.5</v>
      </c>
      <c r="L83" s="53" t="s">
        <v>334</v>
      </c>
      <c r="M83" s="54" t="s">
        <v>312</v>
      </c>
      <c r="N83" s="54" t="s">
        <v>335</v>
      </c>
      <c r="O83" s="55" t="s">
        <v>336</v>
      </c>
      <c r="P83" s="56" t="s">
        <v>315</v>
      </c>
    </row>
    <row r="84" spans="1:16" ht="12.75" customHeight="1" thickBot="1" x14ac:dyDescent="0.25">
      <c r="A84" s="44" t="str">
        <f t="shared" si="12"/>
        <v>VSB 48 </v>
      </c>
      <c r="B84" s="14" t="str">
        <f t="shared" si="13"/>
        <v>II</v>
      </c>
      <c r="C84" s="44">
        <f t="shared" si="14"/>
        <v>54824.027999999998</v>
      </c>
      <c r="D84" s="12" t="str">
        <f t="shared" si="15"/>
        <v>vis</v>
      </c>
      <c r="E84" s="52">
        <f>VLOOKUP(C84,Active!C$21:E$972,3,FALSE)</f>
        <v>9380.4462216496468</v>
      </c>
      <c r="F84" s="14" t="str">
        <f>LEFT(M84,1)</f>
        <v>V</v>
      </c>
      <c r="G84" s="12" t="str">
        <f t="shared" si="16"/>
        <v>54824.028</v>
      </c>
      <c r="H84" s="44">
        <f t="shared" si="17"/>
        <v>9380.5</v>
      </c>
      <c r="I84" s="53" t="s">
        <v>337</v>
      </c>
      <c r="J84" s="54" t="s">
        <v>338</v>
      </c>
      <c r="K84" s="53">
        <v>9380.5</v>
      </c>
      <c r="L84" s="53" t="s">
        <v>339</v>
      </c>
      <c r="M84" s="54" t="s">
        <v>99</v>
      </c>
      <c r="N84" s="54"/>
      <c r="O84" s="55" t="s">
        <v>307</v>
      </c>
      <c r="P84" s="56" t="s">
        <v>315</v>
      </c>
    </row>
    <row r="85" spans="1:16" ht="12.75" customHeight="1" thickBot="1" x14ac:dyDescent="0.25">
      <c r="A85" s="44" t="str">
        <f t="shared" si="12"/>
        <v>VSB 50 </v>
      </c>
      <c r="B85" s="14" t="str">
        <f t="shared" si="13"/>
        <v>I</v>
      </c>
      <c r="C85" s="44">
        <f t="shared" si="14"/>
        <v>54838.112999999998</v>
      </c>
      <c r="D85" s="12" t="str">
        <f t="shared" si="15"/>
        <v>vis</v>
      </c>
      <c r="E85" s="52">
        <f>VLOOKUP(C85,Active!C$21:E$972,3,FALSE)</f>
        <v>9389.9286538702836</v>
      </c>
      <c r="F85" s="14" t="str">
        <f>LEFT(M85,1)</f>
        <v>V</v>
      </c>
      <c r="G85" s="12" t="str">
        <f t="shared" si="16"/>
        <v>54838.113</v>
      </c>
      <c r="H85" s="44">
        <f t="shared" si="17"/>
        <v>9390</v>
      </c>
      <c r="I85" s="53" t="s">
        <v>340</v>
      </c>
      <c r="J85" s="54" t="s">
        <v>341</v>
      </c>
      <c r="K85" s="53">
        <v>9390</v>
      </c>
      <c r="L85" s="53" t="s">
        <v>342</v>
      </c>
      <c r="M85" s="54" t="s">
        <v>99</v>
      </c>
      <c r="N85" s="54"/>
      <c r="O85" s="55" t="s">
        <v>307</v>
      </c>
      <c r="P85" s="56" t="s">
        <v>343</v>
      </c>
    </row>
    <row r="86" spans="1:16" ht="12.75" customHeight="1" thickBot="1" x14ac:dyDescent="0.25">
      <c r="A86" s="44" t="str">
        <f t="shared" si="12"/>
        <v>VSB 50 </v>
      </c>
      <c r="B86" s="14" t="str">
        <f t="shared" si="13"/>
        <v>I</v>
      </c>
      <c r="C86" s="44">
        <f t="shared" si="14"/>
        <v>55141.186999999998</v>
      </c>
      <c r="D86" s="12" t="str">
        <f t="shared" si="15"/>
        <v>vis</v>
      </c>
      <c r="E86" s="52">
        <f>VLOOKUP(C86,Active!C$21:E$972,3,FALSE)</f>
        <v>9593.9668975932309</v>
      </c>
      <c r="F86" s="14" t="str">
        <f>LEFT(M86,1)</f>
        <v>V</v>
      </c>
      <c r="G86" s="12" t="str">
        <f t="shared" si="16"/>
        <v>55141.187</v>
      </c>
      <c r="H86" s="44">
        <f t="shared" si="17"/>
        <v>9594</v>
      </c>
      <c r="I86" s="53" t="s">
        <v>344</v>
      </c>
      <c r="J86" s="54" t="s">
        <v>345</v>
      </c>
      <c r="K86" s="53">
        <v>9594</v>
      </c>
      <c r="L86" s="53" t="s">
        <v>346</v>
      </c>
      <c r="M86" s="54" t="s">
        <v>99</v>
      </c>
      <c r="N86" s="54"/>
      <c r="O86" s="55" t="s">
        <v>307</v>
      </c>
      <c r="P86" s="56" t="s">
        <v>343</v>
      </c>
    </row>
    <row r="87" spans="1:16" ht="12.75" customHeight="1" thickBot="1" x14ac:dyDescent="0.25">
      <c r="A87" s="44" t="str">
        <f t="shared" si="12"/>
        <v>VSB 50 </v>
      </c>
      <c r="B87" s="14" t="str">
        <f t="shared" si="13"/>
        <v>II</v>
      </c>
      <c r="C87" s="44">
        <f t="shared" si="14"/>
        <v>55173.086000000003</v>
      </c>
      <c r="D87" s="12" t="str">
        <f t="shared" si="15"/>
        <v>vis</v>
      </c>
      <c r="E87" s="52">
        <f>VLOOKUP(C87,Active!C$21:E$972,3,FALSE)</f>
        <v>9615.4422334403152</v>
      </c>
      <c r="F87" s="14" t="str">
        <f>LEFT(M87,1)</f>
        <v>V</v>
      </c>
      <c r="G87" s="12" t="str">
        <f t="shared" si="16"/>
        <v>55173.086</v>
      </c>
      <c r="H87" s="44">
        <f t="shared" si="17"/>
        <v>9615.5</v>
      </c>
      <c r="I87" s="53" t="s">
        <v>347</v>
      </c>
      <c r="J87" s="54" t="s">
        <v>348</v>
      </c>
      <c r="K87" s="53">
        <v>9615.5</v>
      </c>
      <c r="L87" s="53" t="s">
        <v>349</v>
      </c>
      <c r="M87" s="54" t="s">
        <v>99</v>
      </c>
      <c r="N87" s="54"/>
      <c r="O87" s="55" t="s">
        <v>307</v>
      </c>
      <c r="P87" s="56" t="s">
        <v>343</v>
      </c>
    </row>
    <row r="88" spans="1:16" ht="12.75" customHeight="1" thickBot="1" x14ac:dyDescent="0.25">
      <c r="A88" s="44" t="str">
        <f t="shared" si="12"/>
        <v>BAVM 212 </v>
      </c>
      <c r="B88" s="14" t="str">
        <f t="shared" si="13"/>
        <v>I</v>
      </c>
      <c r="C88" s="44">
        <f t="shared" si="14"/>
        <v>55175.372799999997</v>
      </c>
      <c r="D88" s="12" t="str">
        <f t="shared" si="15"/>
        <v>vis</v>
      </c>
      <c r="E88" s="52">
        <f>VLOOKUP(C88,Active!C$21:E$972,3,FALSE)</f>
        <v>9616.9817738025504</v>
      </c>
      <c r="F88" s="14" t="s">
        <v>76</v>
      </c>
      <c r="G88" s="12" t="str">
        <f t="shared" si="16"/>
        <v>55175.3728</v>
      </c>
      <c r="H88" s="44">
        <f t="shared" si="17"/>
        <v>9617</v>
      </c>
      <c r="I88" s="53" t="s">
        <v>350</v>
      </c>
      <c r="J88" s="54" t="s">
        <v>351</v>
      </c>
      <c r="K88" s="53">
        <v>9617</v>
      </c>
      <c r="L88" s="53" t="s">
        <v>352</v>
      </c>
      <c r="M88" s="54" t="s">
        <v>312</v>
      </c>
      <c r="N88" s="54" t="s">
        <v>353</v>
      </c>
      <c r="O88" s="55" t="s">
        <v>354</v>
      </c>
      <c r="P88" s="56" t="s">
        <v>355</v>
      </c>
    </row>
    <row r="89" spans="1:16" ht="12.75" customHeight="1" thickBot="1" x14ac:dyDescent="0.25">
      <c r="A89" s="44" t="str">
        <f t="shared" si="12"/>
        <v>VSB 51 </v>
      </c>
      <c r="B89" s="14" t="str">
        <f t="shared" si="13"/>
        <v>II</v>
      </c>
      <c r="C89" s="44">
        <f t="shared" si="14"/>
        <v>55519.196000000004</v>
      </c>
      <c r="D89" s="12" t="str">
        <f t="shared" si="15"/>
        <v>vis</v>
      </c>
      <c r="E89" s="52">
        <f>VLOOKUP(C89,Active!C$21:E$972,3,FALSE)</f>
        <v>9848.4535657715242</v>
      </c>
      <c r="F89" s="14" t="s">
        <v>76</v>
      </c>
      <c r="G89" s="12" t="str">
        <f t="shared" si="16"/>
        <v>55519.196</v>
      </c>
      <c r="H89" s="44">
        <f t="shared" si="17"/>
        <v>9848.5</v>
      </c>
      <c r="I89" s="53" t="s">
        <v>362</v>
      </c>
      <c r="J89" s="54" t="s">
        <v>363</v>
      </c>
      <c r="K89" s="53" t="s">
        <v>364</v>
      </c>
      <c r="L89" s="53" t="s">
        <v>365</v>
      </c>
      <c r="M89" s="54" t="s">
        <v>99</v>
      </c>
      <c r="N89" s="54"/>
      <c r="O89" s="55" t="s">
        <v>307</v>
      </c>
      <c r="P89" s="56" t="s">
        <v>366</v>
      </c>
    </row>
    <row r="90" spans="1:16" ht="12.75" customHeight="1" thickBot="1" x14ac:dyDescent="0.25">
      <c r="A90" s="44" t="str">
        <f t="shared" si="12"/>
        <v>VSB 59 </v>
      </c>
      <c r="B90" s="14" t="str">
        <f t="shared" si="13"/>
        <v>II</v>
      </c>
      <c r="C90" s="44">
        <f t="shared" si="14"/>
        <v>57009.065499999997</v>
      </c>
      <c r="D90" s="12" t="str">
        <f t="shared" si="15"/>
        <v>vis</v>
      </c>
      <c r="E90" s="52">
        <f>VLOOKUP(C90,Active!C$21:E$972,3,FALSE)</f>
        <v>10851.477105093218</v>
      </c>
      <c r="F90" s="14" t="s">
        <v>76</v>
      </c>
      <c r="G90" s="12" t="str">
        <f t="shared" si="16"/>
        <v>57009.0655</v>
      </c>
      <c r="H90" s="44">
        <f t="shared" si="17"/>
        <v>10851.5</v>
      </c>
      <c r="I90" s="53" t="s">
        <v>386</v>
      </c>
      <c r="J90" s="54" t="s">
        <v>387</v>
      </c>
      <c r="K90" s="53" t="s">
        <v>388</v>
      </c>
      <c r="L90" s="53" t="s">
        <v>389</v>
      </c>
      <c r="M90" s="54" t="s">
        <v>312</v>
      </c>
      <c r="N90" s="54" t="s">
        <v>32</v>
      </c>
      <c r="O90" s="55" t="s">
        <v>336</v>
      </c>
      <c r="P90" s="56" t="s">
        <v>390</v>
      </c>
    </row>
    <row r="91" spans="1:16" ht="12.75" customHeight="1" thickBot="1" x14ac:dyDescent="0.25">
      <c r="A91" s="44" t="str">
        <f t="shared" si="12"/>
        <v>VSB 59 </v>
      </c>
      <c r="B91" s="14" t="str">
        <f t="shared" si="13"/>
        <v>II</v>
      </c>
      <c r="C91" s="44">
        <f t="shared" si="14"/>
        <v>57009.067799999997</v>
      </c>
      <c r="D91" s="12" t="str">
        <f t="shared" si="15"/>
        <v>vis</v>
      </c>
      <c r="E91" s="52">
        <f>VLOOKUP(C91,Active!C$21:E$972,3,FALSE)</f>
        <v>10851.478653520204</v>
      </c>
      <c r="F91" s="14" t="s">
        <v>76</v>
      </c>
      <c r="G91" s="12" t="str">
        <f t="shared" si="16"/>
        <v>57009.0678</v>
      </c>
      <c r="H91" s="44">
        <f t="shared" si="17"/>
        <v>10851.5</v>
      </c>
      <c r="I91" s="53" t="s">
        <v>391</v>
      </c>
      <c r="J91" s="54" t="s">
        <v>392</v>
      </c>
      <c r="K91" s="53" t="s">
        <v>388</v>
      </c>
      <c r="L91" s="53" t="s">
        <v>393</v>
      </c>
      <c r="M91" s="54" t="s">
        <v>312</v>
      </c>
      <c r="N91" s="54" t="s">
        <v>76</v>
      </c>
      <c r="O91" s="55" t="s">
        <v>336</v>
      </c>
      <c r="P91" s="56" t="s">
        <v>390</v>
      </c>
    </row>
    <row r="92" spans="1:16" ht="12.75" customHeight="1" thickBot="1" x14ac:dyDescent="0.25">
      <c r="A92" s="44" t="str">
        <f t="shared" si="12"/>
        <v>VSB 59 </v>
      </c>
      <c r="B92" s="14" t="str">
        <f t="shared" si="13"/>
        <v>II</v>
      </c>
      <c r="C92" s="44">
        <f t="shared" si="14"/>
        <v>57009.068099999997</v>
      </c>
      <c r="D92" s="12" t="str">
        <f t="shared" si="15"/>
        <v>vis</v>
      </c>
      <c r="E92" s="52">
        <f>VLOOKUP(C92,Active!C$21:E$972,3,FALSE)</f>
        <v>10851.478855488942</v>
      </c>
      <c r="F92" s="14" t="s">
        <v>76</v>
      </c>
      <c r="G92" s="12" t="str">
        <f t="shared" si="16"/>
        <v>57009.0681</v>
      </c>
      <c r="H92" s="44">
        <f t="shared" si="17"/>
        <v>10851.5</v>
      </c>
      <c r="I92" s="53" t="s">
        <v>394</v>
      </c>
      <c r="J92" s="54" t="s">
        <v>395</v>
      </c>
      <c r="K92" s="53" t="s">
        <v>388</v>
      </c>
      <c r="L92" s="53" t="s">
        <v>396</v>
      </c>
      <c r="M92" s="54" t="s">
        <v>312</v>
      </c>
      <c r="N92" s="54" t="s">
        <v>335</v>
      </c>
      <c r="O92" s="55" t="s">
        <v>336</v>
      </c>
      <c r="P92" s="56" t="s">
        <v>390</v>
      </c>
    </row>
    <row r="93" spans="1:16" x14ac:dyDescent="0.2">
      <c r="B93" s="14"/>
      <c r="F93" s="14"/>
    </row>
    <row r="94" spans="1:16" x14ac:dyDescent="0.2">
      <c r="B94" s="14"/>
      <c r="F94" s="14"/>
    </row>
    <row r="95" spans="1:16" x14ac:dyDescent="0.2">
      <c r="B95" s="14"/>
      <c r="F95" s="14"/>
    </row>
    <row r="96" spans="1:16" x14ac:dyDescent="0.2">
      <c r="B96" s="14"/>
      <c r="F96" s="14"/>
    </row>
    <row r="97" spans="2:6" x14ac:dyDescent="0.2">
      <c r="B97" s="14"/>
      <c r="F97" s="14"/>
    </row>
    <row r="98" spans="2:6" x14ac:dyDescent="0.2">
      <c r="B98" s="14"/>
      <c r="F98" s="14"/>
    </row>
    <row r="99" spans="2:6" x14ac:dyDescent="0.2">
      <c r="B99" s="14"/>
      <c r="F99" s="14"/>
    </row>
    <row r="100" spans="2:6" x14ac:dyDescent="0.2">
      <c r="B100" s="14"/>
      <c r="F100" s="14"/>
    </row>
    <row r="101" spans="2:6" x14ac:dyDescent="0.2">
      <c r="B101" s="14"/>
      <c r="F101" s="14"/>
    </row>
    <row r="102" spans="2:6" x14ac:dyDescent="0.2">
      <c r="B102" s="14"/>
      <c r="F102" s="14"/>
    </row>
    <row r="103" spans="2:6" x14ac:dyDescent="0.2">
      <c r="B103" s="14"/>
      <c r="F103" s="14"/>
    </row>
    <row r="104" spans="2:6" x14ac:dyDescent="0.2">
      <c r="B104" s="14"/>
      <c r="F104" s="14"/>
    </row>
    <row r="105" spans="2:6" x14ac:dyDescent="0.2">
      <c r="B105" s="14"/>
      <c r="F105" s="14"/>
    </row>
    <row r="106" spans="2:6" x14ac:dyDescent="0.2">
      <c r="B106" s="14"/>
      <c r="F106" s="14"/>
    </row>
    <row r="107" spans="2:6" x14ac:dyDescent="0.2">
      <c r="B107" s="14"/>
      <c r="F107" s="14"/>
    </row>
    <row r="108" spans="2:6" x14ac:dyDescent="0.2">
      <c r="B108" s="14"/>
      <c r="F108" s="14"/>
    </row>
    <row r="109" spans="2:6" x14ac:dyDescent="0.2">
      <c r="B109" s="14"/>
      <c r="F109" s="14"/>
    </row>
    <row r="110" spans="2:6" x14ac:dyDescent="0.2">
      <c r="B110" s="14"/>
      <c r="F110" s="14"/>
    </row>
    <row r="111" spans="2:6" x14ac:dyDescent="0.2">
      <c r="B111" s="14"/>
      <c r="F111" s="14"/>
    </row>
    <row r="112" spans="2:6" x14ac:dyDescent="0.2">
      <c r="B112" s="14"/>
      <c r="F112" s="14"/>
    </row>
    <row r="113" spans="2:6" x14ac:dyDescent="0.2">
      <c r="B113" s="14"/>
      <c r="F113" s="14"/>
    </row>
    <row r="114" spans="2:6" x14ac:dyDescent="0.2">
      <c r="B114" s="14"/>
      <c r="F114" s="14"/>
    </row>
    <row r="115" spans="2:6" x14ac:dyDescent="0.2">
      <c r="B115" s="14"/>
      <c r="F115" s="14"/>
    </row>
    <row r="116" spans="2:6" x14ac:dyDescent="0.2">
      <c r="B116" s="14"/>
      <c r="F116" s="14"/>
    </row>
    <row r="117" spans="2:6" x14ac:dyDescent="0.2">
      <c r="B117" s="14"/>
      <c r="F117" s="14"/>
    </row>
    <row r="118" spans="2:6" x14ac:dyDescent="0.2">
      <c r="B118" s="14"/>
      <c r="F118" s="14"/>
    </row>
    <row r="119" spans="2:6" x14ac:dyDescent="0.2">
      <c r="B119" s="14"/>
      <c r="F119" s="14"/>
    </row>
    <row r="120" spans="2:6" x14ac:dyDescent="0.2">
      <c r="B120" s="14"/>
      <c r="F120" s="14"/>
    </row>
    <row r="121" spans="2:6" x14ac:dyDescent="0.2">
      <c r="B121" s="14"/>
      <c r="F121" s="14"/>
    </row>
    <row r="122" spans="2:6" x14ac:dyDescent="0.2">
      <c r="B122" s="14"/>
      <c r="F122" s="14"/>
    </row>
    <row r="123" spans="2:6" x14ac:dyDescent="0.2">
      <c r="B123" s="14"/>
      <c r="F123" s="14"/>
    </row>
    <row r="124" spans="2:6" x14ac:dyDescent="0.2">
      <c r="B124" s="14"/>
      <c r="F124" s="14"/>
    </row>
    <row r="125" spans="2:6" x14ac:dyDescent="0.2">
      <c r="B125" s="14"/>
      <c r="F125" s="14"/>
    </row>
    <row r="126" spans="2:6" x14ac:dyDescent="0.2">
      <c r="B126" s="14"/>
      <c r="F126" s="14"/>
    </row>
    <row r="127" spans="2:6" x14ac:dyDescent="0.2">
      <c r="B127" s="14"/>
      <c r="F127" s="14"/>
    </row>
    <row r="128" spans="2:6" x14ac:dyDescent="0.2">
      <c r="B128" s="14"/>
      <c r="F128" s="14"/>
    </row>
    <row r="129" spans="2:6" x14ac:dyDescent="0.2">
      <c r="B129" s="14"/>
      <c r="F129" s="14"/>
    </row>
    <row r="130" spans="2:6" x14ac:dyDescent="0.2">
      <c r="B130" s="14"/>
      <c r="F130" s="14"/>
    </row>
    <row r="131" spans="2:6" x14ac:dyDescent="0.2">
      <c r="B131" s="14"/>
      <c r="F131" s="14"/>
    </row>
    <row r="132" spans="2:6" x14ac:dyDescent="0.2">
      <c r="B132" s="14"/>
      <c r="F132" s="14"/>
    </row>
    <row r="133" spans="2:6" x14ac:dyDescent="0.2">
      <c r="B133" s="14"/>
      <c r="F133" s="14"/>
    </row>
    <row r="134" spans="2:6" x14ac:dyDescent="0.2">
      <c r="B134" s="14"/>
      <c r="F134" s="14"/>
    </row>
    <row r="135" spans="2:6" x14ac:dyDescent="0.2">
      <c r="B135" s="14"/>
      <c r="F135" s="14"/>
    </row>
    <row r="136" spans="2:6" x14ac:dyDescent="0.2">
      <c r="B136" s="14"/>
      <c r="F136" s="14"/>
    </row>
    <row r="137" spans="2:6" x14ac:dyDescent="0.2">
      <c r="B137" s="14"/>
      <c r="F137" s="14"/>
    </row>
    <row r="138" spans="2:6" x14ac:dyDescent="0.2">
      <c r="B138" s="14"/>
      <c r="F138" s="14"/>
    </row>
    <row r="139" spans="2:6" x14ac:dyDescent="0.2">
      <c r="B139" s="14"/>
      <c r="F139" s="14"/>
    </row>
    <row r="140" spans="2:6" x14ac:dyDescent="0.2">
      <c r="B140" s="14"/>
      <c r="F140" s="14"/>
    </row>
    <row r="141" spans="2:6" x14ac:dyDescent="0.2">
      <c r="B141" s="14"/>
      <c r="F141" s="14"/>
    </row>
    <row r="142" spans="2:6" x14ac:dyDescent="0.2">
      <c r="B142" s="14"/>
      <c r="F142" s="14"/>
    </row>
    <row r="143" spans="2:6" x14ac:dyDescent="0.2">
      <c r="B143" s="14"/>
      <c r="F143" s="14"/>
    </row>
    <row r="144" spans="2:6" x14ac:dyDescent="0.2">
      <c r="B144" s="14"/>
      <c r="F144" s="14"/>
    </row>
    <row r="145" spans="2:6" x14ac:dyDescent="0.2">
      <c r="B145" s="14"/>
      <c r="F145" s="14"/>
    </row>
    <row r="146" spans="2:6" x14ac:dyDescent="0.2">
      <c r="B146" s="14"/>
      <c r="F146" s="14"/>
    </row>
    <row r="147" spans="2:6" x14ac:dyDescent="0.2">
      <c r="B147" s="14"/>
      <c r="F147" s="14"/>
    </row>
    <row r="148" spans="2:6" x14ac:dyDescent="0.2">
      <c r="B148" s="14"/>
      <c r="F148" s="14"/>
    </row>
    <row r="149" spans="2:6" x14ac:dyDescent="0.2">
      <c r="B149" s="14"/>
      <c r="F149" s="14"/>
    </row>
    <row r="150" spans="2:6" x14ac:dyDescent="0.2">
      <c r="B150" s="14"/>
      <c r="F150" s="14"/>
    </row>
    <row r="151" spans="2:6" x14ac:dyDescent="0.2">
      <c r="B151" s="14"/>
      <c r="F151" s="14"/>
    </row>
    <row r="152" spans="2:6" x14ac:dyDescent="0.2">
      <c r="B152" s="14"/>
      <c r="F152" s="14"/>
    </row>
    <row r="153" spans="2:6" x14ac:dyDescent="0.2">
      <c r="B153" s="14"/>
      <c r="F153" s="14"/>
    </row>
    <row r="154" spans="2:6" x14ac:dyDescent="0.2">
      <c r="B154" s="14"/>
      <c r="F154" s="14"/>
    </row>
    <row r="155" spans="2:6" x14ac:dyDescent="0.2">
      <c r="B155" s="14"/>
      <c r="F155" s="14"/>
    </row>
    <row r="156" spans="2:6" x14ac:dyDescent="0.2">
      <c r="B156" s="14"/>
      <c r="F156" s="14"/>
    </row>
    <row r="157" spans="2:6" x14ac:dyDescent="0.2">
      <c r="B157" s="14"/>
      <c r="F157" s="14"/>
    </row>
    <row r="158" spans="2:6" x14ac:dyDescent="0.2">
      <c r="B158" s="14"/>
      <c r="F158" s="14"/>
    </row>
    <row r="159" spans="2:6" x14ac:dyDescent="0.2">
      <c r="B159" s="14"/>
      <c r="F159" s="14"/>
    </row>
    <row r="160" spans="2:6" x14ac:dyDescent="0.2">
      <c r="B160" s="14"/>
      <c r="F160" s="14"/>
    </row>
    <row r="161" spans="2:6" x14ac:dyDescent="0.2">
      <c r="B161" s="14"/>
      <c r="F161" s="14"/>
    </row>
    <row r="162" spans="2:6" x14ac:dyDescent="0.2">
      <c r="B162" s="14"/>
      <c r="F162" s="14"/>
    </row>
    <row r="163" spans="2:6" x14ac:dyDescent="0.2">
      <c r="B163" s="14"/>
      <c r="F163" s="14"/>
    </row>
    <row r="164" spans="2:6" x14ac:dyDescent="0.2">
      <c r="B164" s="14"/>
      <c r="F164" s="14"/>
    </row>
    <row r="165" spans="2:6" x14ac:dyDescent="0.2">
      <c r="B165" s="14"/>
      <c r="F165" s="14"/>
    </row>
    <row r="166" spans="2:6" x14ac:dyDescent="0.2">
      <c r="B166" s="14"/>
      <c r="F166" s="14"/>
    </row>
    <row r="167" spans="2:6" x14ac:dyDescent="0.2">
      <c r="B167" s="14"/>
      <c r="F167" s="14"/>
    </row>
    <row r="168" spans="2:6" x14ac:dyDescent="0.2">
      <c r="B168" s="14"/>
      <c r="F168" s="14"/>
    </row>
    <row r="169" spans="2:6" x14ac:dyDescent="0.2">
      <c r="B169" s="14"/>
      <c r="F169" s="14"/>
    </row>
    <row r="170" spans="2:6" x14ac:dyDescent="0.2">
      <c r="B170" s="14"/>
      <c r="F170" s="14"/>
    </row>
    <row r="171" spans="2:6" x14ac:dyDescent="0.2">
      <c r="B171" s="14"/>
      <c r="F171" s="14"/>
    </row>
    <row r="172" spans="2:6" x14ac:dyDescent="0.2">
      <c r="B172" s="14"/>
      <c r="F172" s="14"/>
    </row>
    <row r="173" spans="2:6" x14ac:dyDescent="0.2">
      <c r="B173" s="14"/>
      <c r="F173" s="14"/>
    </row>
    <row r="174" spans="2:6" x14ac:dyDescent="0.2">
      <c r="B174" s="14"/>
      <c r="F174" s="14"/>
    </row>
    <row r="175" spans="2:6" x14ac:dyDescent="0.2">
      <c r="B175" s="14"/>
      <c r="F175" s="14"/>
    </row>
    <row r="176" spans="2:6" x14ac:dyDescent="0.2">
      <c r="B176" s="14"/>
      <c r="F176" s="14"/>
    </row>
    <row r="177" spans="2:6" x14ac:dyDescent="0.2">
      <c r="B177" s="14"/>
      <c r="F177" s="14"/>
    </row>
    <row r="178" spans="2:6" x14ac:dyDescent="0.2">
      <c r="B178" s="14"/>
      <c r="F178" s="14"/>
    </row>
    <row r="179" spans="2:6" x14ac:dyDescent="0.2">
      <c r="B179" s="14"/>
      <c r="F179" s="14"/>
    </row>
    <row r="180" spans="2:6" x14ac:dyDescent="0.2">
      <c r="B180" s="14"/>
      <c r="F180" s="14"/>
    </row>
    <row r="181" spans="2:6" x14ac:dyDescent="0.2">
      <c r="B181" s="14"/>
      <c r="F181" s="14"/>
    </row>
    <row r="182" spans="2:6" x14ac:dyDescent="0.2">
      <c r="B182" s="14"/>
      <c r="F182" s="14"/>
    </row>
    <row r="183" spans="2:6" x14ac:dyDescent="0.2">
      <c r="B183" s="14"/>
      <c r="F183" s="14"/>
    </row>
    <row r="184" spans="2:6" x14ac:dyDescent="0.2">
      <c r="B184" s="14"/>
      <c r="F184" s="14"/>
    </row>
    <row r="185" spans="2:6" x14ac:dyDescent="0.2">
      <c r="B185" s="14"/>
      <c r="F185" s="14"/>
    </row>
    <row r="186" spans="2:6" x14ac:dyDescent="0.2">
      <c r="B186" s="14"/>
      <c r="F186" s="14"/>
    </row>
    <row r="187" spans="2:6" x14ac:dyDescent="0.2">
      <c r="B187" s="14"/>
      <c r="F187" s="14"/>
    </row>
    <row r="188" spans="2:6" x14ac:dyDescent="0.2">
      <c r="B188" s="14"/>
      <c r="F188" s="14"/>
    </row>
    <row r="189" spans="2:6" x14ac:dyDescent="0.2">
      <c r="B189" s="14"/>
      <c r="F189" s="14"/>
    </row>
    <row r="190" spans="2:6" x14ac:dyDescent="0.2">
      <c r="B190" s="14"/>
      <c r="F190" s="14"/>
    </row>
    <row r="191" spans="2:6" x14ac:dyDescent="0.2">
      <c r="B191" s="14"/>
      <c r="F191" s="14"/>
    </row>
    <row r="192" spans="2:6" x14ac:dyDescent="0.2">
      <c r="B192" s="14"/>
      <c r="F192" s="14"/>
    </row>
    <row r="193" spans="2:6" x14ac:dyDescent="0.2">
      <c r="B193" s="14"/>
      <c r="F193" s="14"/>
    </row>
    <row r="194" spans="2:6" x14ac:dyDescent="0.2">
      <c r="B194" s="14"/>
      <c r="F194" s="14"/>
    </row>
    <row r="195" spans="2:6" x14ac:dyDescent="0.2">
      <c r="B195" s="14"/>
      <c r="F195" s="14"/>
    </row>
    <row r="196" spans="2:6" x14ac:dyDescent="0.2">
      <c r="B196" s="14"/>
      <c r="F196" s="14"/>
    </row>
    <row r="197" spans="2:6" x14ac:dyDescent="0.2">
      <c r="B197" s="14"/>
      <c r="F197" s="14"/>
    </row>
    <row r="198" spans="2:6" x14ac:dyDescent="0.2">
      <c r="B198" s="14"/>
      <c r="F198" s="14"/>
    </row>
    <row r="199" spans="2:6" x14ac:dyDescent="0.2">
      <c r="B199" s="14"/>
      <c r="F199" s="14"/>
    </row>
    <row r="200" spans="2:6" x14ac:dyDescent="0.2">
      <c r="B200" s="14"/>
      <c r="F200" s="14"/>
    </row>
    <row r="201" spans="2:6" x14ac:dyDescent="0.2">
      <c r="B201" s="14"/>
      <c r="F201" s="14"/>
    </row>
    <row r="202" spans="2:6" x14ac:dyDescent="0.2">
      <c r="B202" s="14"/>
      <c r="F202" s="14"/>
    </row>
    <row r="203" spans="2:6" x14ac:dyDescent="0.2">
      <c r="B203" s="14"/>
      <c r="F203" s="14"/>
    </row>
    <row r="204" spans="2:6" x14ac:dyDescent="0.2">
      <c r="B204" s="14"/>
      <c r="F204" s="14"/>
    </row>
    <row r="205" spans="2:6" x14ac:dyDescent="0.2">
      <c r="B205" s="14"/>
      <c r="F205" s="14"/>
    </row>
    <row r="206" spans="2:6" x14ac:dyDescent="0.2">
      <c r="B206" s="14"/>
      <c r="F206" s="14"/>
    </row>
    <row r="207" spans="2:6" x14ac:dyDescent="0.2">
      <c r="B207" s="14"/>
      <c r="F207" s="14"/>
    </row>
    <row r="208" spans="2:6" x14ac:dyDescent="0.2">
      <c r="B208" s="14"/>
      <c r="F208" s="14"/>
    </row>
    <row r="209" spans="2:6" x14ac:dyDescent="0.2">
      <c r="B209" s="14"/>
      <c r="F209" s="14"/>
    </row>
    <row r="210" spans="2:6" x14ac:dyDescent="0.2">
      <c r="B210" s="14"/>
      <c r="F210" s="14"/>
    </row>
    <row r="211" spans="2:6" x14ac:dyDescent="0.2">
      <c r="B211" s="14"/>
      <c r="F211" s="14"/>
    </row>
    <row r="212" spans="2:6" x14ac:dyDescent="0.2">
      <c r="B212" s="14"/>
      <c r="F212" s="14"/>
    </row>
    <row r="213" spans="2:6" x14ac:dyDescent="0.2">
      <c r="B213" s="14"/>
      <c r="F213" s="14"/>
    </row>
    <row r="214" spans="2:6" x14ac:dyDescent="0.2">
      <c r="B214" s="14"/>
      <c r="F214" s="14"/>
    </row>
    <row r="215" spans="2:6" x14ac:dyDescent="0.2">
      <c r="B215" s="14"/>
      <c r="F215" s="14"/>
    </row>
    <row r="216" spans="2:6" x14ac:dyDescent="0.2">
      <c r="B216" s="14"/>
      <c r="F216" s="14"/>
    </row>
    <row r="217" spans="2:6" x14ac:dyDescent="0.2">
      <c r="B217" s="14"/>
      <c r="F217" s="14"/>
    </row>
    <row r="218" spans="2:6" x14ac:dyDescent="0.2">
      <c r="B218" s="14"/>
      <c r="F218" s="14"/>
    </row>
    <row r="219" spans="2:6" x14ac:dyDescent="0.2">
      <c r="B219" s="14"/>
      <c r="F219" s="14"/>
    </row>
    <row r="220" spans="2:6" x14ac:dyDescent="0.2">
      <c r="B220" s="14"/>
      <c r="F220" s="14"/>
    </row>
    <row r="221" spans="2:6" x14ac:dyDescent="0.2">
      <c r="B221" s="14"/>
      <c r="F221" s="14"/>
    </row>
    <row r="222" spans="2:6" x14ac:dyDescent="0.2">
      <c r="B222" s="14"/>
      <c r="F222" s="14"/>
    </row>
    <row r="223" spans="2:6" x14ac:dyDescent="0.2">
      <c r="B223" s="14"/>
      <c r="F223" s="14"/>
    </row>
    <row r="224" spans="2:6" x14ac:dyDescent="0.2">
      <c r="B224" s="14"/>
      <c r="F224" s="14"/>
    </row>
    <row r="225" spans="2:6" x14ac:dyDescent="0.2">
      <c r="B225" s="14"/>
      <c r="F225" s="14"/>
    </row>
    <row r="226" spans="2:6" x14ac:dyDescent="0.2">
      <c r="B226" s="14"/>
      <c r="F226" s="14"/>
    </row>
    <row r="227" spans="2:6" x14ac:dyDescent="0.2">
      <c r="B227" s="14"/>
      <c r="F227" s="14"/>
    </row>
    <row r="228" spans="2:6" x14ac:dyDescent="0.2">
      <c r="B228" s="14"/>
      <c r="F228" s="14"/>
    </row>
    <row r="229" spans="2:6" x14ac:dyDescent="0.2">
      <c r="B229" s="14"/>
      <c r="F229" s="14"/>
    </row>
    <row r="230" spans="2:6" x14ac:dyDescent="0.2">
      <c r="B230" s="14"/>
      <c r="F230" s="14"/>
    </row>
    <row r="231" spans="2:6" x14ac:dyDescent="0.2">
      <c r="B231" s="14"/>
      <c r="F231" s="14"/>
    </row>
    <row r="232" spans="2:6" x14ac:dyDescent="0.2">
      <c r="B232" s="14"/>
      <c r="F232" s="14"/>
    </row>
    <row r="233" spans="2:6" x14ac:dyDescent="0.2">
      <c r="B233" s="14"/>
      <c r="F233" s="14"/>
    </row>
    <row r="234" spans="2:6" x14ac:dyDescent="0.2">
      <c r="B234" s="14"/>
      <c r="F234" s="14"/>
    </row>
    <row r="235" spans="2:6" x14ac:dyDescent="0.2">
      <c r="B235" s="14"/>
      <c r="F235" s="14"/>
    </row>
    <row r="236" spans="2:6" x14ac:dyDescent="0.2">
      <c r="B236" s="14"/>
      <c r="F236" s="14"/>
    </row>
    <row r="237" spans="2:6" x14ac:dyDescent="0.2">
      <c r="B237" s="14"/>
      <c r="F237" s="14"/>
    </row>
    <row r="238" spans="2:6" x14ac:dyDescent="0.2">
      <c r="B238" s="14"/>
      <c r="F238" s="14"/>
    </row>
    <row r="239" spans="2:6" x14ac:dyDescent="0.2">
      <c r="B239" s="14"/>
      <c r="F239" s="14"/>
    </row>
    <row r="240" spans="2:6" x14ac:dyDescent="0.2">
      <c r="B240" s="14"/>
      <c r="F240" s="14"/>
    </row>
    <row r="241" spans="2:6" x14ac:dyDescent="0.2">
      <c r="B241" s="14"/>
      <c r="F241" s="14"/>
    </row>
    <row r="242" spans="2:6" x14ac:dyDescent="0.2">
      <c r="B242" s="14"/>
      <c r="F242" s="14"/>
    </row>
    <row r="243" spans="2:6" x14ac:dyDescent="0.2">
      <c r="B243" s="14"/>
      <c r="F243" s="14"/>
    </row>
    <row r="244" spans="2:6" x14ac:dyDescent="0.2">
      <c r="B244" s="14"/>
      <c r="F244" s="14"/>
    </row>
    <row r="245" spans="2:6" x14ac:dyDescent="0.2">
      <c r="B245" s="14"/>
      <c r="F245" s="14"/>
    </row>
    <row r="246" spans="2:6" x14ac:dyDescent="0.2">
      <c r="B246" s="14"/>
      <c r="F246" s="14"/>
    </row>
    <row r="247" spans="2:6" x14ac:dyDescent="0.2">
      <c r="B247" s="14"/>
      <c r="F247" s="14"/>
    </row>
    <row r="248" spans="2:6" x14ac:dyDescent="0.2">
      <c r="B248" s="14"/>
      <c r="F248" s="14"/>
    </row>
    <row r="249" spans="2:6" x14ac:dyDescent="0.2">
      <c r="B249" s="14"/>
      <c r="F249" s="14"/>
    </row>
    <row r="250" spans="2:6" x14ac:dyDescent="0.2">
      <c r="B250" s="14"/>
      <c r="F250" s="14"/>
    </row>
    <row r="251" spans="2:6" x14ac:dyDescent="0.2">
      <c r="B251" s="14"/>
      <c r="F251" s="14"/>
    </row>
    <row r="252" spans="2:6" x14ac:dyDescent="0.2">
      <c r="B252" s="14"/>
      <c r="F252" s="14"/>
    </row>
    <row r="253" spans="2:6" x14ac:dyDescent="0.2">
      <c r="B253" s="14"/>
      <c r="F253" s="14"/>
    </row>
    <row r="254" spans="2:6" x14ac:dyDescent="0.2">
      <c r="B254" s="14"/>
      <c r="F254" s="14"/>
    </row>
    <row r="255" spans="2:6" x14ac:dyDescent="0.2">
      <c r="B255" s="14"/>
      <c r="F255" s="14"/>
    </row>
    <row r="256" spans="2:6" x14ac:dyDescent="0.2">
      <c r="B256" s="14"/>
      <c r="F256" s="14"/>
    </row>
    <row r="257" spans="2:6" x14ac:dyDescent="0.2">
      <c r="B257" s="14"/>
      <c r="F257" s="14"/>
    </row>
    <row r="258" spans="2:6" x14ac:dyDescent="0.2">
      <c r="B258" s="14"/>
      <c r="F258" s="14"/>
    </row>
    <row r="259" spans="2:6" x14ac:dyDescent="0.2">
      <c r="B259" s="14"/>
      <c r="F259" s="14"/>
    </row>
    <row r="260" spans="2:6" x14ac:dyDescent="0.2">
      <c r="B260" s="14"/>
      <c r="F260" s="14"/>
    </row>
    <row r="261" spans="2:6" x14ac:dyDescent="0.2">
      <c r="B261" s="14"/>
      <c r="F261" s="14"/>
    </row>
    <row r="262" spans="2:6" x14ac:dyDescent="0.2">
      <c r="B262" s="14"/>
      <c r="F262" s="14"/>
    </row>
    <row r="263" spans="2:6" x14ac:dyDescent="0.2">
      <c r="B263" s="14"/>
      <c r="F263" s="14"/>
    </row>
    <row r="264" spans="2:6" x14ac:dyDescent="0.2">
      <c r="B264" s="14"/>
      <c r="F264" s="14"/>
    </row>
    <row r="265" spans="2:6" x14ac:dyDescent="0.2">
      <c r="B265" s="14"/>
      <c r="F265" s="14"/>
    </row>
    <row r="266" spans="2:6" x14ac:dyDescent="0.2">
      <c r="B266" s="14"/>
      <c r="F266" s="14"/>
    </row>
    <row r="267" spans="2:6" x14ac:dyDescent="0.2">
      <c r="B267" s="14"/>
      <c r="F267" s="14"/>
    </row>
    <row r="268" spans="2:6" x14ac:dyDescent="0.2">
      <c r="B268" s="14"/>
      <c r="F268" s="14"/>
    </row>
    <row r="269" spans="2:6" x14ac:dyDescent="0.2">
      <c r="B269" s="14"/>
      <c r="F269" s="14"/>
    </row>
    <row r="270" spans="2:6" x14ac:dyDescent="0.2">
      <c r="B270" s="14"/>
      <c r="F270" s="14"/>
    </row>
    <row r="271" spans="2:6" x14ac:dyDescent="0.2">
      <c r="B271" s="14"/>
      <c r="F271" s="14"/>
    </row>
    <row r="272" spans="2:6" x14ac:dyDescent="0.2">
      <c r="B272" s="14"/>
      <c r="F272" s="14"/>
    </row>
    <row r="273" spans="2:6" x14ac:dyDescent="0.2">
      <c r="B273" s="14"/>
      <c r="F273" s="14"/>
    </row>
    <row r="274" spans="2:6" x14ac:dyDescent="0.2">
      <c r="B274" s="14"/>
      <c r="F274" s="14"/>
    </row>
    <row r="275" spans="2:6" x14ac:dyDescent="0.2">
      <c r="B275" s="14"/>
      <c r="F275" s="14"/>
    </row>
    <row r="276" spans="2:6" x14ac:dyDescent="0.2">
      <c r="B276" s="14"/>
      <c r="F276" s="14"/>
    </row>
    <row r="277" spans="2:6" x14ac:dyDescent="0.2">
      <c r="B277" s="14"/>
      <c r="F277" s="14"/>
    </row>
    <row r="278" spans="2:6" x14ac:dyDescent="0.2">
      <c r="B278" s="14"/>
      <c r="F278" s="14"/>
    </row>
    <row r="279" spans="2:6" x14ac:dyDescent="0.2">
      <c r="B279" s="14"/>
      <c r="F279" s="14"/>
    </row>
    <row r="280" spans="2:6" x14ac:dyDescent="0.2">
      <c r="B280" s="14"/>
      <c r="F280" s="14"/>
    </row>
    <row r="281" spans="2:6" x14ac:dyDescent="0.2">
      <c r="B281" s="14"/>
      <c r="F281" s="14"/>
    </row>
    <row r="282" spans="2:6" x14ac:dyDescent="0.2">
      <c r="B282" s="14"/>
      <c r="F282" s="14"/>
    </row>
    <row r="283" spans="2:6" x14ac:dyDescent="0.2">
      <c r="B283" s="14"/>
      <c r="F283" s="14"/>
    </row>
    <row r="284" spans="2:6" x14ac:dyDescent="0.2">
      <c r="B284" s="14"/>
      <c r="F284" s="14"/>
    </row>
    <row r="285" spans="2:6" x14ac:dyDescent="0.2">
      <c r="B285" s="14"/>
      <c r="F285" s="14"/>
    </row>
    <row r="286" spans="2:6" x14ac:dyDescent="0.2">
      <c r="B286" s="14"/>
      <c r="F286" s="14"/>
    </row>
    <row r="287" spans="2:6" x14ac:dyDescent="0.2">
      <c r="B287" s="14"/>
      <c r="F287" s="14"/>
    </row>
    <row r="288" spans="2:6" x14ac:dyDescent="0.2">
      <c r="B288" s="14"/>
      <c r="F288" s="14"/>
    </row>
    <row r="289" spans="2:6" x14ac:dyDescent="0.2">
      <c r="B289" s="14"/>
      <c r="F289" s="14"/>
    </row>
    <row r="290" spans="2:6" x14ac:dyDescent="0.2">
      <c r="B290" s="14"/>
      <c r="F290" s="14"/>
    </row>
    <row r="291" spans="2:6" x14ac:dyDescent="0.2">
      <c r="B291" s="14"/>
      <c r="F291" s="14"/>
    </row>
    <row r="292" spans="2:6" x14ac:dyDescent="0.2">
      <c r="B292" s="14"/>
      <c r="F292" s="14"/>
    </row>
    <row r="293" spans="2:6" x14ac:dyDescent="0.2">
      <c r="B293" s="14"/>
      <c r="F293" s="14"/>
    </row>
    <row r="294" spans="2:6" x14ac:dyDescent="0.2">
      <c r="B294" s="14"/>
      <c r="F294" s="14"/>
    </row>
    <row r="295" spans="2:6" x14ac:dyDescent="0.2">
      <c r="B295" s="14"/>
      <c r="F295" s="14"/>
    </row>
    <row r="296" spans="2:6" x14ac:dyDescent="0.2">
      <c r="B296" s="14"/>
      <c r="F296" s="14"/>
    </row>
    <row r="297" spans="2:6" x14ac:dyDescent="0.2">
      <c r="B297" s="14"/>
      <c r="F297" s="14"/>
    </row>
    <row r="298" spans="2:6" x14ac:dyDescent="0.2">
      <c r="B298" s="14"/>
      <c r="F298" s="14"/>
    </row>
    <row r="299" spans="2:6" x14ac:dyDescent="0.2">
      <c r="B299" s="14"/>
      <c r="F299" s="14"/>
    </row>
    <row r="300" spans="2:6" x14ac:dyDescent="0.2">
      <c r="B300" s="14"/>
      <c r="F300" s="14"/>
    </row>
    <row r="301" spans="2:6" x14ac:dyDescent="0.2">
      <c r="B301" s="14"/>
      <c r="F301" s="14"/>
    </row>
    <row r="302" spans="2:6" x14ac:dyDescent="0.2">
      <c r="B302" s="14"/>
      <c r="F302" s="14"/>
    </row>
    <row r="303" spans="2:6" x14ac:dyDescent="0.2">
      <c r="B303" s="14"/>
      <c r="F303" s="14"/>
    </row>
    <row r="304" spans="2:6" x14ac:dyDescent="0.2">
      <c r="B304" s="14"/>
      <c r="F304" s="14"/>
    </row>
    <row r="305" spans="2:6" x14ac:dyDescent="0.2">
      <c r="B305" s="14"/>
      <c r="F305" s="14"/>
    </row>
    <row r="306" spans="2:6" x14ac:dyDescent="0.2">
      <c r="B306" s="14"/>
      <c r="F306" s="14"/>
    </row>
    <row r="307" spans="2:6" x14ac:dyDescent="0.2">
      <c r="B307" s="14"/>
      <c r="F307" s="14"/>
    </row>
    <row r="308" spans="2:6" x14ac:dyDescent="0.2">
      <c r="B308" s="14"/>
      <c r="F308" s="14"/>
    </row>
    <row r="309" spans="2:6" x14ac:dyDescent="0.2">
      <c r="B309" s="14"/>
      <c r="F309" s="14"/>
    </row>
    <row r="310" spans="2:6" x14ac:dyDescent="0.2">
      <c r="B310" s="14"/>
      <c r="F310" s="14"/>
    </row>
    <row r="311" spans="2:6" x14ac:dyDescent="0.2">
      <c r="B311" s="14"/>
      <c r="F311" s="14"/>
    </row>
    <row r="312" spans="2:6" x14ac:dyDescent="0.2">
      <c r="B312" s="14"/>
      <c r="F312" s="14"/>
    </row>
    <row r="313" spans="2:6" x14ac:dyDescent="0.2">
      <c r="B313" s="14"/>
      <c r="F313" s="14"/>
    </row>
    <row r="314" spans="2:6" x14ac:dyDescent="0.2">
      <c r="B314" s="14"/>
      <c r="F314" s="14"/>
    </row>
    <row r="315" spans="2:6" x14ac:dyDescent="0.2">
      <c r="B315" s="14"/>
      <c r="F315" s="14"/>
    </row>
    <row r="316" spans="2:6" x14ac:dyDescent="0.2">
      <c r="B316" s="14"/>
      <c r="F316" s="14"/>
    </row>
    <row r="317" spans="2:6" x14ac:dyDescent="0.2">
      <c r="B317" s="14"/>
      <c r="F317" s="14"/>
    </row>
    <row r="318" spans="2:6" x14ac:dyDescent="0.2">
      <c r="B318" s="14"/>
      <c r="F318" s="14"/>
    </row>
    <row r="319" spans="2:6" x14ac:dyDescent="0.2">
      <c r="B319" s="14"/>
      <c r="F319" s="14"/>
    </row>
    <row r="320" spans="2:6" x14ac:dyDescent="0.2">
      <c r="B320" s="14"/>
      <c r="F320" s="14"/>
    </row>
    <row r="321" spans="2:6" x14ac:dyDescent="0.2">
      <c r="B321" s="14"/>
      <c r="F321" s="14"/>
    </row>
    <row r="322" spans="2:6" x14ac:dyDescent="0.2">
      <c r="B322" s="14"/>
      <c r="F322" s="14"/>
    </row>
    <row r="323" spans="2:6" x14ac:dyDescent="0.2">
      <c r="B323" s="14"/>
      <c r="F323" s="14"/>
    </row>
    <row r="324" spans="2:6" x14ac:dyDescent="0.2">
      <c r="B324" s="14"/>
      <c r="F324" s="14"/>
    </row>
    <row r="325" spans="2:6" x14ac:dyDescent="0.2">
      <c r="B325" s="14"/>
      <c r="F325" s="14"/>
    </row>
    <row r="326" spans="2:6" x14ac:dyDescent="0.2">
      <c r="B326" s="14"/>
      <c r="F326" s="14"/>
    </row>
    <row r="327" spans="2:6" x14ac:dyDescent="0.2">
      <c r="B327" s="14"/>
      <c r="F327" s="14"/>
    </row>
    <row r="328" spans="2:6" x14ac:dyDescent="0.2">
      <c r="B328" s="14"/>
      <c r="F328" s="14"/>
    </row>
    <row r="329" spans="2:6" x14ac:dyDescent="0.2">
      <c r="B329" s="14"/>
      <c r="F329" s="14"/>
    </row>
    <row r="330" spans="2:6" x14ac:dyDescent="0.2">
      <c r="B330" s="14"/>
      <c r="F330" s="14"/>
    </row>
    <row r="331" spans="2:6" x14ac:dyDescent="0.2">
      <c r="B331" s="14"/>
      <c r="F331" s="14"/>
    </row>
    <row r="332" spans="2:6" x14ac:dyDescent="0.2">
      <c r="B332" s="14"/>
      <c r="F332" s="14"/>
    </row>
    <row r="333" spans="2:6" x14ac:dyDescent="0.2">
      <c r="B333" s="14"/>
      <c r="F333" s="14"/>
    </row>
    <row r="334" spans="2:6" x14ac:dyDescent="0.2">
      <c r="B334" s="14"/>
      <c r="F334" s="14"/>
    </row>
    <row r="335" spans="2:6" x14ac:dyDescent="0.2">
      <c r="B335" s="14"/>
      <c r="F335" s="14"/>
    </row>
    <row r="336" spans="2:6" x14ac:dyDescent="0.2">
      <c r="B336" s="14"/>
      <c r="F336" s="14"/>
    </row>
    <row r="337" spans="2:6" x14ac:dyDescent="0.2">
      <c r="B337" s="14"/>
      <c r="F337" s="14"/>
    </row>
    <row r="338" spans="2:6" x14ac:dyDescent="0.2">
      <c r="B338" s="14"/>
      <c r="F338" s="14"/>
    </row>
    <row r="339" spans="2:6" x14ac:dyDescent="0.2">
      <c r="B339" s="14"/>
      <c r="F339" s="14"/>
    </row>
    <row r="340" spans="2:6" x14ac:dyDescent="0.2">
      <c r="B340" s="14"/>
      <c r="F340" s="14"/>
    </row>
    <row r="341" spans="2:6" x14ac:dyDescent="0.2">
      <c r="B341" s="14"/>
      <c r="F341" s="14"/>
    </row>
    <row r="342" spans="2:6" x14ac:dyDescent="0.2">
      <c r="B342" s="14"/>
      <c r="F342" s="14"/>
    </row>
    <row r="343" spans="2:6" x14ac:dyDescent="0.2">
      <c r="B343" s="14"/>
      <c r="F343" s="14"/>
    </row>
    <row r="344" spans="2:6" x14ac:dyDescent="0.2">
      <c r="B344" s="14"/>
      <c r="F344" s="14"/>
    </row>
    <row r="345" spans="2:6" x14ac:dyDescent="0.2">
      <c r="B345" s="14"/>
      <c r="F345" s="14"/>
    </row>
    <row r="346" spans="2:6" x14ac:dyDescent="0.2">
      <c r="B346" s="14"/>
      <c r="F346" s="14"/>
    </row>
    <row r="347" spans="2:6" x14ac:dyDescent="0.2">
      <c r="B347" s="14"/>
      <c r="F347" s="14"/>
    </row>
    <row r="348" spans="2:6" x14ac:dyDescent="0.2">
      <c r="B348" s="14"/>
      <c r="F348" s="14"/>
    </row>
    <row r="349" spans="2:6" x14ac:dyDescent="0.2">
      <c r="B349" s="14"/>
      <c r="F349" s="14"/>
    </row>
    <row r="350" spans="2:6" x14ac:dyDescent="0.2">
      <c r="B350" s="14"/>
      <c r="F350" s="14"/>
    </row>
    <row r="351" spans="2:6" x14ac:dyDescent="0.2">
      <c r="B351" s="14"/>
      <c r="F351" s="14"/>
    </row>
    <row r="352" spans="2:6" x14ac:dyDescent="0.2">
      <c r="B352" s="14"/>
      <c r="F352" s="14"/>
    </row>
    <row r="353" spans="2:6" x14ac:dyDescent="0.2">
      <c r="B353" s="14"/>
      <c r="F353" s="14"/>
    </row>
    <row r="354" spans="2:6" x14ac:dyDescent="0.2">
      <c r="B354" s="14"/>
      <c r="F354" s="14"/>
    </row>
    <row r="355" spans="2:6" x14ac:dyDescent="0.2">
      <c r="B355" s="14"/>
      <c r="F355" s="14"/>
    </row>
    <row r="356" spans="2:6" x14ac:dyDescent="0.2">
      <c r="B356" s="14"/>
      <c r="F356" s="14"/>
    </row>
    <row r="357" spans="2:6" x14ac:dyDescent="0.2">
      <c r="B357" s="14"/>
      <c r="F357" s="14"/>
    </row>
    <row r="358" spans="2:6" x14ac:dyDescent="0.2">
      <c r="B358" s="14"/>
      <c r="F358" s="14"/>
    </row>
    <row r="359" spans="2:6" x14ac:dyDescent="0.2">
      <c r="B359" s="14"/>
      <c r="F359" s="14"/>
    </row>
    <row r="360" spans="2:6" x14ac:dyDescent="0.2">
      <c r="B360" s="14"/>
      <c r="F360" s="14"/>
    </row>
    <row r="361" spans="2:6" x14ac:dyDescent="0.2">
      <c r="B361" s="14"/>
      <c r="F361" s="14"/>
    </row>
    <row r="362" spans="2:6" x14ac:dyDescent="0.2">
      <c r="B362" s="14"/>
      <c r="F362" s="14"/>
    </row>
    <row r="363" spans="2:6" x14ac:dyDescent="0.2">
      <c r="B363" s="14"/>
      <c r="F363" s="14"/>
    </row>
    <row r="364" spans="2:6" x14ac:dyDescent="0.2">
      <c r="B364" s="14"/>
      <c r="F364" s="14"/>
    </row>
    <row r="365" spans="2:6" x14ac:dyDescent="0.2">
      <c r="B365" s="14"/>
      <c r="F365" s="14"/>
    </row>
    <row r="366" spans="2:6" x14ac:dyDescent="0.2">
      <c r="B366" s="14"/>
      <c r="F366" s="14"/>
    </row>
    <row r="367" spans="2:6" x14ac:dyDescent="0.2">
      <c r="B367" s="14"/>
      <c r="F367" s="14"/>
    </row>
    <row r="368" spans="2:6" x14ac:dyDescent="0.2">
      <c r="B368" s="14"/>
      <c r="F368" s="14"/>
    </row>
    <row r="369" spans="2:6" x14ac:dyDescent="0.2">
      <c r="B369" s="14"/>
      <c r="F369" s="14"/>
    </row>
    <row r="370" spans="2:6" x14ac:dyDescent="0.2">
      <c r="B370" s="14"/>
      <c r="F370" s="14"/>
    </row>
    <row r="371" spans="2:6" x14ac:dyDescent="0.2">
      <c r="B371" s="14"/>
      <c r="F371" s="14"/>
    </row>
    <row r="372" spans="2:6" x14ac:dyDescent="0.2">
      <c r="B372" s="14"/>
      <c r="F372" s="14"/>
    </row>
    <row r="373" spans="2:6" x14ac:dyDescent="0.2">
      <c r="B373" s="14"/>
      <c r="F373" s="14"/>
    </row>
    <row r="374" spans="2:6" x14ac:dyDescent="0.2">
      <c r="B374" s="14"/>
      <c r="F374" s="14"/>
    </row>
    <row r="375" spans="2:6" x14ac:dyDescent="0.2">
      <c r="B375" s="14"/>
      <c r="F375" s="14"/>
    </row>
    <row r="376" spans="2:6" x14ac:dyDescent="0.2">
      <c r="B376" s="14"/>
      <c r="F376" s="14"/>
    </row>
    <row r="377" spans="2:6" x14ac:dyDescent="0.2">
      <c r="B377" s="14"/>
      <c r="F377" s="14"/>
    </row>
    <row r="378" spans="2:6" x14ac:dyDescent="0.2">
      <c r="B378" s="14"/>
      <c r="F378" s="14"/>
    </row>
    <row r="379" spans="2:6" x14ac:dyDescent="0.2">
      <c r="B379" s="14"/>
      <c r="F379" s="14"/>
    </row>
    <row r="380" spans="2:6" x14ac:dyDescent="0.2">
      <c r="B380" s="14"/>
      <c r="F380" s="14"/>
    </row>
    <row r="381" spans="2:6" x14ac:dyDescent="0.2">
      <c r="B381" s="14"/>
      <c r="F381" s="14"/>
    </row>
    <row r="382" spans="2:6" x14ac:dyDescent="0.2">
      <c r="B382" s="14"/>
      <c r="F382" s="14"/>
    </row>
    <row r="383" spans="2:6" x14ac:dyDescent="0.2">
      <c r="B383" s="14"/>
      <c r="F383" s="14"/>
    </row>
    <row r="384" spans="2:6" x14ac:dyDescent="0.2">
      <c r="B384" s="14"/>
      <c r="F384" s="14"/>
    </row>
    <row r="385" spans="2:6" x14ac:dyDescent="0.2">
      <c r="B385" s="14"/>
      <c r="F385" s="14"/>
    </row>
    <row r="386" spans="2:6" x14ac:dyDescent="0.2">
      <c r="B386" s="14"/>
      <c r="F386" s="14"/>
    </row>
    <row r="387" spans="2:6" x14ac:dyDescent="0.2">
      <c r="B387" s="14"/>
      <c r="F387" s="14"/>
    </row>
    <row r="388" spans="2:6" x14ac:dyDescent="0.2">
      <c r="B388" s="14"/>
      <c r="F388" s="14"/>
    </row>
    <row r="389" spans="2:6" x14ac:dyDescent="0.2">
      <c r="B389" s="14"/>
      <c r="F389" s="14"/>
    </row>
    <row r="390" spans="2:6" x14ac:dyDescent="0.2">
      <c r="B390" s="14"/>
      <c r="F390" s="14"/>
    </row>
    <row r="391" spans="2:6" x14ac:dyDescent="0.2">
      <c r="B391" s="14"/>
      <c r="F391" s="14"/>
    </row>
    <row r="392" spans="2:6" x14ac:dyDescent="0.2">
      <c r="B392" s="14"/>
      <c r="F392" s="14"/>
    </row>
    <row r="393" spans="2:6" x14ac:dyDescent="0.2">
      <c r="B393" s="14"/>
      <c r="F393" s="14"/>
    </row>
    <row r="394" spans="2:6" x14ac:dyDescent="0.2">
      <c r="B394" s="14"/>
      <c r="F394" s="14"/>
    </row>
    <row r="395" spans="2:6" x14ac:dyDescent="0.2">
      <c r="B395" s="14"/>
      <c r="F395" s="14"/>
    </row>
    <row r="396" spans="2:6" x14ac:dyDescent="0.2">
      <c r="B396" s="14"/>
      <c r="F396" s="14"/>
    </row>
    <row r="397" spans="2:6" x14ac:dyDescent="0.2">
      <c r="B397" s="14"/>
      <c r="F397" s="14"/>
    </row>
    <row r="398" spans="2:6" x14ac:dyDescent="0.2">
      <c r="B398" s="14"/>
      <c r="F398" s="14"/>
    </row>
    <row r="399" spans="2:6" x14ac:dyDescent="0.2">
      <c r="B399" s="14"/>
      <c r="F399" s="14"/>
    </row>
    <row r="400" spans="2:6" x14ac:dyDescent="0.2">
      <c r="B400" s="14"/>
      <c r="F400" s="14"/>
    </row>
    <row r="401" spans="2:6" x14ac:dyDescent="0.2">
      <c r="B401" s="14"/>
      <c r="F401" s="14"/>
    </row>
    <row r="402" spans="2:6" x14ac:dyDescent="0.2">
      <c r="B402" s="14"/>
      <c r="F402" s="14"/>
    </row>
    <row r="403" spans="2:6" x14ac:dyDescent="0.2">
      <c r="B403" s="14"/>
      <c r="F403" s="14"/>
    </row>
    <row r="404" spans="2:6" x14ac:dyDescent="0.2">
      <c r="B404" s="14"/>
      <c r="F404" s="14"/>
    </row>
    <row r="405" spans="2:6" x14ac:dyDescent="0.2">
      <c r="B405" s="14"/>
      <c r="F405" s="14"/>
    </row>
    <row r="406" spans="2:6" x14ac:dyDescent="0.2">
      <c r="B406" s="14"/>
      <c r="F406" s="14"/>
    </row>
    <row r="407" spans="2:6" x14ac:dyDescent="0.2">
      <c r="B407" s="14"/>
      <c r="F407" s="14"/>
    </row>
    <row r="408" spans="2:6" x14ac:dyDescent="0.2">
      <c r="B408" s="14"/>
      <c r="F408" s="14"/>
    </row>
    <row r="409" spans="2:6" x14ac:dyDescent="0.2">
      <c r="B409" s="14"/>
      <c r="F409" s="14"/>
    </row>
    <row r="410" spans="2:6" x14ac:dyDescent="0.2">
      <c r="B410" s="14"/>
      <c r="F410" s="14"/>
    </row>
    <row r="411" spans="2:6" x14ac:dyDescent="0.2">
      <c r="B411" s="14"/>
      <c r="F411" s="14"/>
    </row>
    <row r="412" spans="2:6" x14ac:dyDescent="0.2">
      <c r="B412" s="14"/>
      <c r="F412" s="14"/>
    </row>
    <row r="413" spans="2:6" x14ac:dyDescent="0.2">
      <c r="B413" s="14"/>
      <c r="F413" s="14"/>
    </row>
    <row r="414" spans="2:6" x14ac:dyDescent="0.2">
      <c r="B414" s="14"/>
      <c r="F414" s="14"/>
    </row>
    <row r="415" spans="2:6" x14ac:dyDescent="0.2">
      <c r="B415" s="14"/>
      <c r="F415" s="14"/>
    </row>
    <row r="416" spans="2:6" x14ac:dyDescent="0.2">
      <c r="B416" s="14"/>
      <c r="F416" s="14"/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  <row r="771" spans="2:6" x14ac:dyDescent="0.2">
      <c r="B771" s="14"/>
      <c r="F771" s="14"/>
    </row>
    <row r="772" spans="2:6" x14ac:dyDescent="0.2">
      <c r="B772" s="14"/>
      <c r="F772" s="14"/>
    </row>
    <row r="773" spans="2:6" x14ac:dyDescent="0.2">
      <c r="B773" s="14"/>
      <c r="F773" s="14"/>
    </row>
    <row r="774" spans="2:6" x14ac:dyDescent="0.2">
      <c r="B774" s="14"/>
      <c r="F774" s="14"/>
    </row>
    <row r="775" spans="2:6" x14ac:dyDescent="0.2">
      <c r="B775" s="14"/>
      <c r="F775" s="14"/>
    </row>
    <row r="776" spans="2:6" x14ac:dyDescent="0.2">
      <c r="B776" s="14"/>
      <c r="F776" s="14"/>
    </row>
    <row r="777" spans="2:6" x14ac:dyDescent="0.2">
      <c r="B777" s="14"/>
      <c r="F777" s="14"/>
    </row>
    <row r="778" spans="2:6" x14ac:dyDescent="0.2">
      <c r="B778" s="14"/>
      <c r="F778" s="14"/>
    </row>
    <row r="779" spans="2:6" x14ac:dyDescent="0.2">
      <c r="B779" s="14"/>
      <c r="F779" s="14"/>
    </row>
    <row r="780" spans="2:6" x14ac:dyDescent="0.2">
      <c r="B780" s="14"/>
      <c r="F780" s="14"/>
    </row>
    <row r="781" spans="2:6" x14ac:dyDescent="0.2">
      <c r="B781" s="14"/>
      <c r="F781" s="14"/>
    </row>
    <row r="782" spans="2:6" x14ac:dyDescent="0.2">
      <c r="B782" s="14"/>
      <c r="F782" s="14"/>
    </row>
    <row r="783" spans="2:6" x14ac:dyDescent="0.2">
      <c r="B783" s="14"/>
      <c r="F783" s="14"/>
    </row>
    <row r="784" spans="2:6" x14ac:dyDescent="0.2">
      <c r="B784" s="14"/>
      <c r="F784" s="14"/>
    </row>
    <row r="785" spans="2:6" x14ac:dyDescent="0.2">
      <c r="B785" s="14"/>
      <c r="F785" s="14"/>
    </row>
    <row r="786" spans="2:6" x14ac:dyDescent="0.2">
      <c r="B786" s="14"/>
      <c r="F786" s="14"/>
    </row>
    <row r="787" spans="2:6" x14ac:dyDescent="0.2">
      <c r="B787" s="14"/>
      <c r="F787" s="14"/>
    </row>
    <row r="788" spans="2:6" x14ac:dyDescent="0.2">
      <c r="B788" s="14"/>
      <c r="F788" s="14"/>
    </row>
    <row r="789" spans="2:6" x14ac:dyDescent="0.2">
      <c r="B789" s="14"/>
      <c r="F789" s="14"/>
    </row>
    <row r="790" spans="2:6" x14ac:dyDescent="0.2">
      <c r="B790" s="14"/>
      <c r="F790" s="14"/>
    </row>
    <row r="791" spans="2:6" x14ac:dyDescent="0.2">
      <c r="B791" s="14"/>
      <c r="F791" s="14"/>
    </row>
    <row r="792" spans="2:6" x14ac:dyDescent="0.2">
      <c r="B792" s="14"/>
      <c r="F792" s="14"/>
    </row>
    <row r="793" spans="2:6" x14ac:dyDescent="0.2">
      <c r="B793" s="14"/>
      <c r="F793" s="14"/>
    </row>
    <row r="794" spans="2:6" x14ac:dyDescent="0.2">
      <c r="B794" s="14"/>
      <c r="F794" s="14"/>
    </row>
    <row r="795" spans="2:6" x14ac:dyDescent="0.2">
      <c r="B795" s="14"/>
      <c r="F795" s="14"/>
    </row>
    <row r="796" spans="2:6" x14ac:dyDescent="0.2">
      <c r="B796" s="14"/>
      <c r="F796" s="14"/>
    </row>
    <row r="797" spans="2:6" x14ac:dyDescent="0.2">
      <c r="B797" s="14"/>
      <c r="F797" s="14"/>
    </row>
    <row r="798" spans="2:6" x14ac:dyDescent="0.2">
      <c r="B798" s="14"/>
      <c r="F798" s="14"/>
    </row>
    <row r="799" spans="2:6" x14ac:dyDescent="0.2">
      <c r="B799" s="14"/>
      <c r="F799" s="14"/>
    </row>
    <row r="800" spans="2:6" x14ac:dyDescent="0.2">
      <c r="B800" s="14"/>
      <c r="F800" s="14"/>
    </row>
    <row r="801" spans="2:6" x14ac:dyDescent="0.2">
      <c r="B801" s="14"/>
      <c r="F801" s="14"/>
    </row>
    <row r="802" spans="2:6" x14ac:dyDescent="0.2">
      <c r="B802" s="14"/>
      <c r="F802" s="14"/>
    </row>
    <row r="803" spans="2:6" x14ac:dyDescent="0.2">
      <c r="B803" s="14"/>
      <c r="F803" s="14"/>
    </row>
    <row r="804" spans="2:6" x14ac:dyDescent="0.2">
      <c r="B804" s="14"/>
      <c r="F804" s="14"/>
    </row>
    <row r="805" spans="2:6" x14ac:dyDescent="0.2">
      <c r="B805" s="14"/>
      <c r="F805" s="14"/>
    </row>
    <row r="806" spans="2:6" x14ac:dyDescent="0.2">
      <c r="B806" s="14"/>
      <c r="F806" s="14"/>
    </row>
    <row r="807" spans="2:6" x14ac:dyDescent="0.2">
      <c r="B807" s="14"/>
      <c r="F807" s="14"/>
    </row>
    <row r="808" spans="2:6" x14ac:dyDescent="0.2">
      <c r="B808" s="14"/>
      <c r="F808" s="14"/>
    </row>
    <row r="809" spans="2:6" x14ac:dyDescent="0.2">
      <c r="B809" s="14"/>
      <c r="F809" s="14"/>
    </row>
    <row r="810" spans="2:6" x14ac:dyDescent="0.2">
      <c r="B810" s="14"/>
      <c r="F810" s="14"/>
    </row>
    <row r="811" spans="2:6" x14ac:dyDescent="0.2">
      <c r="B811" s="14"/>
      <c r="F811" s="14"/>
    </row>
    <row r="812" spans="2:6" x14ac:dyDescent="0.2">
      <c r="B812" s="14"/>
      <c r="F812" s="14"/>
    </row>
    <row r="813" spans="2:6" x14ac:dyDescent="0.2">
      <c r="B813" s="14"/>
      <c r="F813" s="14"/>
    </row>
    <row r="814" spans="2:6" x14ac:dyDescent="0.2">
      <c r="B814" s="14"/>
      <c r="F814" s="14"/>
    </row>
    <row r="815" spans="2:6" x14ac:dyDescent="0.2">
      <c r="B815" s="14"/>
      <c r="F815" s="14"/>
    </row>
    <row r="816" spans="2:6" x14ac:dyDescent="0.2">
      <c r="B816" s="14"/>
      <c r="F816" s="14"/>
    </row>
    <row r="817" spans="2:6" x14ac:dyDescent="0.2">
      <c r="B817" s="14"/>
      <c r="F817" s="14"/>
    </row>
    <row r="818" spans="2:6" x14ac:dyDescent="0.2">
      <c r="B818" s="14"/>
      <c r="F818" s="14"/>
    </row>
    <row r="819" spans="2:6" x14ac:dyDescent="0.2">
      <c r="B819" s="14"/>
      <c r="F819" s="14"/>
    </row>
    <row r="820" spans="2:6" x14ac:dyDescent="0.2">
      <c r="B820" s="14"/>
      <c r="F820" s="14"/>
    </row>
    <row r="821" spans="2:6" x14ac:dyDescent="0.2">
      <c r="B821" s="14"/>
      <c r="F821" s="14"/>
    </row>
    <row r="822" spans="2:6" x14ac:dyDescent="0.2">
      <c r="B822" s="14"/>
      <c r="F822" s="14"/>
    </row>
    <row r="823" spans="2:6" x14ac:dyDescent="0.2">
      <c r="B823" s="14"/>
      <c r="F823" s="14"/>
    </row>
    <row r="824" spans="2:6" x14ac:dyDescent="0.2">
      <c r="B824" s="14"/>
      <c r="F824" s="14"/>
    </row>
    <row r="825" spans="2:6" x14ac:dyDescent="0.2">
      <c r="B825" s="14"/>
      <c r="F825" s="14"/>
    </row>
    <row r="826" spans="2:6" x14ac:dyDescent="0.2">
      <c r="B826" s="14"/>
      <c r="F826" s="14"/>
    </row>
    <row r="827" spans="2:6" x14ac:dyDescent="0.2">
      <c r="B827" s="14"/>
      <c r="F827" s="14"/>
    </row>
    <row r="828" spans="2:6" x14ac:dyDescent="0.2">
      <c r="B828" s="14"/>
      <c r="F828" s="14"/>
    </row>
    <row r="829" spans="2:6" x14ac:dyDescent="0.2">
      <c r="B829" s="14"/>
      <c r="F829" s="14"/>
    </row>
    <row r="830" spans="2:6" x14ac:dyDescent="0.2">
      <c r="B830" s="14"/>
      <c r="F830" s="14"/>
    </row>
    <row r="831" spans="2:6" x14ac:dyDescent="0.2">
      <c r="B831" s="14"/>
      <c r="F831" s="14"/>
    </row>
    <row r="832" spans="2:6" x14ac:dyDescent="0.2">
      <c r="B832" s="14"/>
      <c r="F832" s="14"/>
    </row>
    <row r="833" spans="2:6" x14ac:dyDescent="0.2">
      <c r="B833" s="14"/>
      <c r="F833" s="14"/>
    </row>
    <row r="834" spans="2:6" x14ac:dyDescent="0.2">
      <c r="B834" s="14"/>
      <c r="F834" s="14"/>
    </row>
    <row r="835" spans="2:6" x14ac:dyDescent="0.2">
      <c r="B835" s="14"/>
      <c r="F835" s="14"/>
    </row>
    <row r="836" spans="2:6" x14ac:dyDescent="0.2">
      <c r="B836" s="14"/>
      <c r="F836" s="14"/>
    </row>
    <row r="837" spans="2:6" x14ac:dyDescent="0.2">
      <c r="B837" s="14"/>
      <c r="F837" s="14"/>
    </row>
    <row r="838" spans="2:6" x14ac:dyDescent="0.2">
      <c r="B838" s="14"/>
      <c r="F838" s="14"/>
    </row>
    <row r="839" spans="2:6" x14ac:dyDescent="0.2">
      <c r="B839" s="14"/>
      <c r="F839" s="14"/>
    </row>
    <row r="840" spans="2:6" x14ac:dyDescent="0.2">
      <c r="B840" s="14"/>
      <c r="F840" s="14"/>
    </row>
    <row r="841" spans="2:6" x14ac:dyDescent="0.2">
      <c r="B841" s="14"/>
      <c r="F841" s="14"/>
    </row>
    <row r="842" spans="2:6" x14ac:dyDescent="0.2">
      <c r="B842" s="14"/>
      <c r="F842" s="14"/>
    </row>
    <row r="843" spans="2:6" x14ac:dyDescent="0.2">
      <c r="B843" s="14"/>
      <c r="F843" s="14"/>
    </row>
    <row r="844" spans="2:6" x14ac:dyDescent="0.2">
      <c r="B844" s="14"/>
      <c r="F844" s="14"/>
    </row>
    <row r="845" spans="2:6" x14ac:dyDescent="0.2">
      <c r="B845" s="14"/>
      <c r="F845" s="14"/>
    </row>
    <row r="846" spans="2:6" x14ac:dyDescent="0.2">
      <c r="B846" s="14"/>
      <c r="F846" s="14"/>
    </row>
    <row r="847" spans="2:6" x14ac:dyDescent="0.2">
      <c r="B847" s="14"/>
      <c r="F847" s="14"/>
    </row>
    <row r="848" spans="2:6" x14ac:dyDescent="0.2">
      <c r="B848" s="14"/>
      <c r="F848" s="14"/>
    </row>
    <row r="849" spans="2:6" x14ac:dyDescent="0.2">
      <c r="B849" s="14"/>
      <c r="F849" s="14"/>
    </row>
    <row r="850" spans="2:6" x14ac:dyDescent="0.2">
      <c r="B850" s="14"/>
      <c r="F850" s="14"/>
    </row>
    <row r="851" spans="2:6" x14ac:dyDescent="0.2">
      <c r="B851" s="14"/>
      <c r="F851" s="14"/>
    </row>
    <row r="852" spans="2:6" x14ac:dyDescent="0.2">
      <c r="B852" s="14"/>
      <c r="F852" s="14"/>
    </row>
    <row r="853" spans="2:6" x14ac:dyDescent="0.2">
      <c r="B853" s="14"/>
      <c r="F853" s="14"/>
    </row>
    <row r="854" spans="2:6" x14ac:dyDescent="0.2">
      <c r="B854" s="14"/>
      <c r="F854" s="14"/>
    </row>
    <row r="855" spans="2:6" x14ac:dyDescent="0.2">
      <c r="B855" s="14"/>
      <c r="F855" s="14"/>
    </row>
    <row r="856" spans="2:6" x14ac:dyDescent="0.2">
      <c r="B856" s="14"/>
      <c r="F856" s="14"/>
    </row>
    <row r="857" spans="2:6" x14ac:dyDescent="0.2">
      <c r="B857" s="14"/>
      <c r="F857" s="14"/>
    </row>
    <row r="858" spans="2:6" x14ac:dyDescent="0.2">
      <c r="B858" s="14"/>
      <c r="F858" s="14"/>
    </row>
    <row r="859" spans="2:6" x14ac:dyDescent="0.2">
      <c r="B859" s="14"/>
      <c r="F859" s="14"/>
    </row>
    <row r="860" spans="2:6" x14ac:dyDescent="0.2">
      <c r="B860" s="14"/>
      <c r="F860" s="14"/>
    </row>
    <row r="861" spans="2:6" x14ac:dyDescent="0.2">
      <c r="B861" s="14"/>
      <c r="F861" s="14"/>
    </row>
    <row r="862" spans="2:6" x14ac:dyDescent="0.2">
      <c r="B862" s="14"/>
      <c r="F862" s="14"/>
    </row>
    <row r="863" spans="2:6" x14ac:dyDescent="0.2">
      <c r="B863" s="14"/>
      <c r="F863" s="14"/>
    </row>
  </sheetData>
  <phoneticPr fontId="7" type="noConversion"/>
  <hyperlinks>
    <hyperlink ref="P22" r:id="rId1" display="http://www.konkoly.hu/cgi-bin/IBVS?1712" xr:uid="{00000000-0004-0000-0100-000000000000}"/>
    <hyperlink ref="P30" r:id="rId2" display="http://www.konkoly.hu/cgi-bin/IBVS?2892" xr:uid="{00000000-0004-0000-0100-000001000000}"/>
    <hyperlink ref="P31" r:id="rId3" display="http://www.konkoly.hu/cgi-bin/IBVS?2892" xr:uid="{00000000-0004-0000-0100-000002000000}"/>
    <hyperlink ref="P32" r:id="rId4" display="http://www.konkoly.hu/cgi-bin/IBVS?2892" xr:uid="{00000000-0004-0000-0100-000003000000}"/>
    <hyperlink ref="P33" r:id="rId5" display="http://www.konkoly.hu/cgi-bin/IBVS?2892" xr:uid="{00000000-0004-0000-0100-000004000000}"/>
    <hyperlink ref="P71" r:id="rId6" display="http://www.konkoly.hu/cgi-bin/IBVS?2892" xr:uid="{00000000-0004-0000-0100-000005000000}"/>
    <hyperlink ref="P39" r:id="rId7" display="http://www.konkoly.hu/cgi-bin/IBVS?4085" xr:uid="{00000000-0004-0000-0100-000006000000}"/>
    <hyperlink ref="P40" r:id="rId8" display="http://www.konkoly.hu/cgi-bin/IBVS?4085" xr:uid="{00000000-0004-0000-0100-000007000000}"/>
    <hyperlink ref="P43" r:id="rId9" display="http://www.konkoly.hu/cgi-bin/IBVS?4085" xr:uid="{00000000-0004-0000-0100-000008000000}"/>
    <hyperlink ref="P44" r:id="rId10" display="http://www.konkoly.hu/cgi-bin/IBVS?4085" xr:uid="{00000000-0004-0000-0100-000009000000}"/>
    <hyperlink ref="P45" r:id="rId11" display="http://www.konkoly.hu/cgi-bin/IBVS?4085" xr:uid="{00000000-0004-0000-0100-00000A000000}"/>
    <hyperlink ref="P46" r:id="rId12" display="http://www.konkoly.hu/cgi-bin/IBVS?4085" xr:uid="{00000000-0004-0000-0100-00000B000000}"/>
    <hyperlink ref="P47" r:id="rId13" display="http://www.konkoly.hu/cgi-bin/IBVS?4085" xr:uid="{00000000-0004-0000-0100-00000C000000}"/>
    <hyperlink ref="P48" r:id="rId14" display="http://www.konkoly.hu/cgi-bin/IBVS?4085" xr:uid="{00000000-0004-0000-0100-00000D000000}"/>
    <hyperlink ref="P49" r:id="rId15" display="http://www.konkoly.hu/cgi-bin/IBVS?4085" xr:uid="{00000000-0004-0000-0100-00000E000000}"/>
    <hyperlink ref="P50" r:id="rId16" display="http://www.konkoly.hu/cgi-bin/IBVS?4085" xr:uid="{00000000-0004-0000-0100-00000F000000}"/>
    <hyperlink ref="P52" r:id="rId17" display="http://www.konkoly.hu/cgi-bin/IBVS?5690" xr:uid="{00000000-0004-0000-0100-000010000000}"/>
    <hyperlink ref="P75" r:id="rId18" display="http://vsolj.cetus-net.org/no46.pdf" xr:uid="{00000000-0004-0000-0100-000011000000}"/>
    <hyperlink ref="P76" r:id="rId19" display="http://vsolj.cetus-net.org/no48.pdf" xr:uid="{00000000-0004-0000-0100-000012000000}"/>
    <hyperlink ref="P77" r:id="rId20" display="http://vsolj.cetus-net.org/no48.pdf" xr:uid="{00000000-0004-0000-0100-000013000000}"/>
    <hyperlink ref="P78" r:id="rId21" display="http://vsolj.cetus-net.org/no48.pdf" xr:uid="{00000000-0004-0000-0100-000014000000}"/>
    <hyperlink ref="P79" r:id="rId22" display="http://vsolj.cetus-net.org/no48.pdf" xr:uid="{00000000-0004-0000-0100-000015000000}"/>
    <hyperlink ref="P80" r:id="rId23" display="http://vsolj.cetus-net.org/no48.pdf" xr:uid="{00000000-0004-0000-0100-000016000000}"/>
    <hyperlink ref="P81" r:id="rId24" display="http://vsolj.cetus-net.org/no48.pdf" xr:uid="{00000000-0004-0000-0100-000017000000}"/>
    <hyperlink ref="P82" r:id="rId25" display="http://vsolj.cetus-net.org/no48.pdf" xr:uid="{00000000-0004-0000-0100-000018000000}"/>
    <hyperlink ref="P83" r:id="rId26" display="http://vsolj.cetus-net.org/no48.pdf" xr:uid="{00000000-0004-0000-0100-000019000000}"/>
    <hyperlink ref="P84" r:id="rId27" display="http://vsolj.cetus-net.org/no48.pdf" xr:uid="{00000000-0004-0000-0100-00001A000000}"/>
    <hyperlink ref="P85" r:id="rId28" display="http://vsolj.cetus-net.org/vsoljno50.pdf" xr:uid="{00000000-0004-0000-0100-00001B000000}"/>
    <hyperlink ref="P86" r:id="rId29" display="http://vsolj.cetus-net.org/vsoljno50.pdf" xr:uid="{00000000-0004-0000-0100-00001C000000}"/>
    <hyperlink ref="P87" r:id="rId30" display="http://vsolj.cetus-net.org/vsoljno50.pdf" xr:uid="{00000000-0004-0000-0100-00001D000000}"/>
    <hyperlink ref="P88" r:id="rId31" display="http://www.bav-astro.de/sfs/BAVM_link.php?BAVMnr=212" xr:uid="{00000000-0004-0000-0100-00001E000000}"/>
    <hyperlink ref="P53" r:id="rId32" display="http://www.konkoly.hu/cgi-bin/IBVS?6007" xr:uid="{00000000-0004-0000-0100-00001F000000}"/>
    <hyperlink ref="P89" r:id="rId33" display="http://vsolj.cetus-net.org/vsoljno51.pdf" xr:uid="{00000000-0004-0000-0100-000020000000}"/>
    <hyperlink ref="P54" r:id="rId34" display="http://www.konkoly.hu/cgi-bin/IBVS?6007" xr:uid="{00000000-0004-0000-0100-000021000000}"/>
    <hyperlink ref="P55" r:id="rId35" display="http://www.konkoly.hu/cgi-bin/IBVS?6007" xr:uid="{00000000-0004-0000-0100-000022000000}"/>
    <hyperlink ref="P56" r:id="rId36" display="http://www.konkoly.hu/cgi-bin/IBVS?6007" xr:uid="{00000000-0004-0000-0100-000023000000}"/>
    <hyperlink ref="P57" r:id="rId37" display="http://var.astro.cz/oejv/issues/oejv0147.pdf" xr:uid="{00000000-0004-0000-0100-000024000000}"/>
    <hyperlink ref="P90" r:id="rId38" display="http://vsolj.cetus-net.org/vsoljno59.pdf" xr:uid="{00000000-0004-0000-0100-000025000000}"/>
    <hyperlink ref="P91" r:id="rId39" display="http://vsolj.cetus-net.org/vsoljno59.pdf" xr:uid="{00000000-0004-0000-0100-000026000000}"/>
    <hyperlink ref="P92" r:id="rId40" display="http://vsolj.cetus-net.org/vsoljno59.pdf" xr:uid="{00000000-0004-0000-0100-00002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2023-05-29T02:47:15Z</dcterms:modified>
</cp:coreProperties>
</file>