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097A09-4E43-4365-BC00-4020AAB0E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H35" i="1" s="1"/>
  <c r="Q35" i="1"/>
  <c r="E34" i="1"/>
  <c r="F34" i="1" s="1"/>
  <c r="G34" i="1" s="1"/>
  <c r="H34" i="1" s="1"/>
  <c r="Q34" i="1"/>
  <c r="E22" i="1"/>
  <c r="F22" i="1"/>
  <c r="G22" i="1" s="1"/>
  <c r="H22" i="1" s="1"/>
  <c r="E26" i="1"/>
  <c r="F26" i="1"/>
  <c r="G26" i="1" s="1"/>
  <c r="H26" i="1" s="1"/>
  <c r="E27" i="1"/>
  <c r="F27" i="1"/>
  <c r="G27" i="1" s="1"/>
  <c r="H27" i="1" s="1"/>
  <c r="E32" i="1"/>
  <c r="F32" i="1"/>
  <c r="G32" i="1" s="1"/>
  <c r="H32" i="1" s="1"/>
  <c r="E23" i="1"/>
  <c r="F23" i="1"/>
  <c r="G23" i="1" s="1"/>
  <c r="H23" i="1" s="1"/>
  <c r="E24" i="1"/>
  <c r="F24" i="1"/>
  <c r="G24" i="1" s="1"/>
  <c r="H24" i="1" s="1"/>
  <c r="E28" i="1"/>
  <c r="F28" i="1"/>
  <c r="G28" i="1" s="1"/>
  <c r="H28" i="1" s="1"/>
  <c r="E29" i="1"/>
  <c r="F29" i="1"/>
  <c r="G29" i="1" s="1"/>
  <c r="H29" i="1" s="1"/>
  <c r="E30" i="1"/>
  <c r="F30" i="1"/>
  <c r="G30" i="1" s="1"/>
  <c r="H30" i="1" s="1"/>
  <c r="G11" i="1"/>
  <c r="F11" i="1"/>
  <c r="Q25" i="1"/>
  <c r="Q26" i="1"/>
  <c r="Q27" i="1"/>
  <c r="Q31" i="1"/>
  <c r="Q32" i="1"/>
  <c r="Q33" i="1"/>
  <c r="Q30" i="1"/>
  <c r="Q29" i="1"/>
  <c r="Q28" i="1"/>
  <c r="Q22" i="1"/>
  <c r="Q23" i="1"/>
  <c r="Q24" i="1"/>
  <c r="E14" i="1"/>
  <c r="E15" i="1" s="1"/>
  <c r="C17" i="1"/>
  <c r="Q21" i="1"/>
  <c r="E21" i="1"/>
  <c r="F21" i="1" s="1"/>
  <c r="G21" i="1" s="1"/>
  <c r="H21" i="1" s="1"/>
  <c r="E31" i="1"/>
  <c r="F31" i="1"/>
  <c r="G31" i="1"/>
  <c r="H31" i="1"/>
  <c r="E33" i="1"/>
  <c r="F33" i="1"/>
  <c r="G33" i="1" s="1"/>
  <c r="H33" i="1" s="1"/>
  <c r="E25" i="1"/>
  <c r="F25" i="1"/>
  <c r="G25" i="1" s="1"/>
  <c r="H25" i="1" s="1"/>
  <c r="C11" i="1"/>
  <c r="C12" i="1"/>
  <c r="O35" i="1" l="1"/>
  <c r="O25" i="1"/>
  <c r="C16" i="1"/>
  <c r="D18" i="1" s="1"/>
  <c r="O29" i="1"/>
  <c r="O33" i="1"/>
  <c r="O21" i="1"/>
  <c r="O26" i="1"/>
  <c r="O34" i="1"/>
  <c r="O30" i="1"/>
  <c r="C15" i="1"/>
  <c r="O23" i="1"/>
  <c r="O27" i="1"/>
  <c r="O22" i="1"/>
  <c r="O28" i="1"/>
  <c r="O32" i="1"/>
  <c r="O24" i="1"/>
  <c r="O31" i="1"/>
  <c r="E16" i="1" l="1"/>
  <c r="E17" i="1" s="1"/>
  <c r="C18" i="1"/>
</calcChain>
</file>

<file path=xl/sharedStrings.xml><?xml version="1.0" encoding="utf-8"?>
<sst xmlns="http://schemas.openxmlformats.org/spreadsheetml/2006/main" count="75" uniqueCount="51">
  <si>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</si>
  <si>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</si>
  <si>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</si>
  <si>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</si>
  <si>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</si>
  <si>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</si>
  <si>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</si>
  <si>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</si>
  <si>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</si>
  <si>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</si>
  <si>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</si>
  <si>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</si>
  <si>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</si>
  <si>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</si>
  <si>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</si>
  <si>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</si>
  <si>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</si>
  <si>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</si>
  <si>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</si>
  <si>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</si>
  <si>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</si>
  <si>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</si>
  <si>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</si>
  <si>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</si>
  <si>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</si>
  <si>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</si>
  <si>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</si>
  <si>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</si>
  <si>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</si>
  <si>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</si>
  <si>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</si>
  <si>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</si>
  <si>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</si>
  <si>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</si>
  <si>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</si>
  <si>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</si>
  <si>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</si>
  <si>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</si>
  <si>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</si>
  <si>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</si>
  <si>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</si>
  <si>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</si>
  <si>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KZ Pav / GSC 9325-1020</t>
  </si>
  <si>
    <t>OEJV 0130</t>
  </si>
  <si>
    <t>I</t>
  </si>
  <si>
    <t>EA/SD</t>
  </si>
  <si>
    <t>II</t>
  </si>
  <si>
    <t>VSS</t>
  </si>
  <si>
    <t>OEJV 0168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</si>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</sst>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5" fontId="33" fillId="0" borderId="0" xfId="0" applyNumberFormat="1" applyFont="1" applyAlignment="1"/>
    <xf numFmtId="166" fontId="33" fillId="0" borderId="0" xfId="0" applyNumberFormat="1" applyFont="1" applyAlignment="1"/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Pav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16133</c:v>
                </c:pt>
                <c:pt idx="14">
                  <c:v>16536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  <c:pt idx="1">
                  <c:v>3.5511999994923826E-2</c:v>
                </c:pt>
                <c:pt idx="2">
                  <c:v>3.6635199998272583E-2</c:v>
                </c:pt>
                <c:pt idx="3">
                  <c:v>3.5852799999702256E-2</c:v>
                </c:pt>
                <c:pt idx="4">
                  <c:v>3.443439999682596E-2</c:v>
                </c:pt>
                <c:pt idx="5">
                  <c:v>3.597520000039367E-2</c:v>
                </c:pt>
                <c:pt idx="6">
                  <c:v>3.6474400003498886E-2</c:v>
                </c:pt>
                <c:pt idx="7">
                  <c:v>3.7096400003065355E-2</c:v>
                </c:pt>
                <c:pt idx="8">
                  <c:v>3.714639999816427E-2</c:v>
                </c:pt>
                <c:pt idx="9">
                  <c:v>3.773640000144951E-2</c:v>
                </c:pt>
                <c:pt idx="10">
                  <c:v>3.7839999997231644E-2</c:v>
                </c:pt>
                <c:pt idx="11">
                  <c:v>3.7840800003323238E-2</c:v>
                </c:pt>
                <c:pt idx="12">
                  <c:v>4.0211200001067482E-2</c:v>
                </c:pt>
                <c:pt idx="13">
                  <c:v>3.5250600158178713E-2</c:v>
                </c:pt>
                <c:pt idx="14">
                  <c:v>3.4478200017474592E-2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F-4087-B3F7-54D8E1ECA5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16133</c:v>
                </c:pt>
                <c:pt idx="14">
                  <c:v>16536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F-4087-B3F7-54D8E1ECA5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16133</c:v>
                </c:pt>
                <c:pt idx="14">
                  <c:v>16536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0F-4087-B3F7-54D8E1ECA5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16133</c:v>
                </c:pt>
                <c:pt idx="14">
                  <c:v>16536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F-4087-B3F7-54D8E1ECA5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16133</c:v>
                </c:pt>
                <c:pt idx="14">
                  <c:v>16536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0F-4087-B3F7-54D8E1ECA5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16133</c:v>
                </c:pt>
                <c:pt idx="14">
                  <c:v>16536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0F-4087-B3F7-54D8E1ECA5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9.9500000000000001E-4</c:v>
                  </c:pt>
                  <c:pt idx="14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16133</c:v>
                </c:pt>
                <c:pt idx="14">
                  <c:v>16536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0F-4087-B3F7-54D8E1ECA5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16133</c:v>
                </c:pt>
                <c:pt idx="14">
                  <c:v>16536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5.8303443227394926E-3</c:v>
                </c:pt>
                <c:pt idx="1">
                  <c:v>3.2485635007022381E-2</c:v>
                </c:pt>
                <c:pt idx="2">
                  <c:v>3.2487945825460551E-2</c:v>
                </c:pt>
                <c:pt idx="3">
                  <c:v>3.2529540557347601E-2</c:v>
                </c:pt>
                <c:pt idx="4">
                  <c:v>3.3483908572311524E-2</c:v>
                </c:pt>
                <c:pt idx="5">
                  <c:v>3.3527814122636737E-2</c:v>
                </c:pt>
                <c:pt idx="6">
                  <c:v>3.4379350717102124E-2</c:v>
                </c:pt>
                <c:pt idx="7">
                  <c:v>3.5933376116770985E-2</c:v>
                </c:pt>
                <c:pt idx="8">
                  <c:v>3.5933376116770985E-2</c:v>
                </c:pt>
                <c:pt idx="9">
                  <c:v>3.5933376116770985E-2</c:v>
                </c:pt>
                <c:pt idx="10">
                  <c:v>3.7055278468502179E-2</c:v>
                </c:pt>
                <c:pt idx="11">
                  <c:v>3.7070298788350275E-2</c:v>
                </c:pt>
                <c:pt idx="12">
                  <c:v>3.8680939239754283E-2</c:v>
                </c:pt>
                <c:pt idx="13">
                  <c:v>4.3110778185724827E-2</c:v>
                </c:pt>
                <c:pt idx="14">
                  <c:v>4.4042038016307059E-2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0F-4087-B3F7-54D8E1EC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83712"/>
        <c:axId val="1"/>
      </c:scatterChart>
      <c:valAx>
        <c:axId val="92918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18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48120300751879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2E21E7-1034-CFD0-EF48-CBF2D1B7A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7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28515625" customWidth="1"/>
  </cols>
  <sheetData>
    <row r="1" spans="1:20" ht="20.25">
      <c r="A1" s="1" t="s">
        <v>42</v>
      </c>
      <c r="T1" s="45" t="s">
        <v>50</v>
      </c>
    </row>
    <row r="2" spans="1:20">
      <c r="A2" t="s">
        <v>26</v>
      </c>
      <c r="B2" s="29" t="s">
        <v>45</v>
      </c>
      <c r="D2" s="3"/>
      <c r="T2" s="45" t="s">
        <v>49</v>
      </c>
    </row>
    <row r="3" spans="1:20" ht="13.5" thickBot="1">
      <c r="T3" s="46"/>
    </row>
    <row r="4" spans="1:20" ht="14.25" thickTop="1" thickBot="1">
      <c r="A4" s="5" t="s">
        <v>1</v>
      </c>
      <c r="C4" s="8">
        <v>44431.7546</v>
      </c>
      <c r="D4" s="9">
        <v>0.94987679999999997</v>
      </c>
      <c r="T4" s="46"/>
    </row>
    <row r="6" spans="1:20">
      <c r="A6" s="5" t="s">
        <v>2</v>
      </c>
    </row>
    <row r="7" spans="1:20">
      <c r="A7" t="s">
        <v>3</v>
      </c>
      <c r="C7">
        <v>44431.7546</v>
      </c>
    </row>
    <row r="8" spans="1:20">
      <c r="A8" t="s">
        <v>4</v>
      </c>
      <c r="C8">
        <v>0.94987679999999997</v>
      </c>
    </row>
    <row r="9" spans="1:20">
      <c r="A9" s="11" t="s">
        <v>33</v>
      </c>
      <c r="B9" s="12"/>
      <c r="C9" s="13">
        <v>-9.5</v>
      </c>
      <c r="D9" s="12" t="s">
        <v>34</v>
      </c>
      <c r="E9" s="12"/>
    </row>
    <row r="10" spans="1:20" ht="13.5" thickBot="1">
      <c r="A10" s="12"/>
      <c r="B10" s="12"/>
      <c r="C10" s="4" t="s">
        <v>22</v>
      </c>
      <c r="D10" s="4" t="s">
        <v>23</v>
      </c>
      <c r="E10" s="12"/>
    </row>
    <row r="11" spans="1:20">
      <c r="A11" s="12" t="s">
        <v>17</v>
      </c>
      <c r="B11" s="12"/>
      <c r="C11" s="24">
        <f ca="1">INTERCEPT(INDIRECT($G$11):G989,INDIRECT($F$11):F989)</f>
        <v>5.8303443227394926E-3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0">
      <c r="A12" s="12" t="s">
        <v>18</v>
      </c>
      <c r="B12" s="12"/>
      <c r="C12" s="24">
        <f ca="1">SLOPE(INDIRECT($G$11):G989,INDIRECT($F$11):F989)</f>
        <v>2.3108184381693013E-6</v>
      </c>
      <c r="D12" s="3"/>
      <c r="E12" s="12"/>
    </row>
    <row r="13" spans="1:20">
      <c r="A13" s="12" t="s">
        <v>21</v>
      </c>
      <c r="B13" s="12"/>
      <c r="C13" s="3" t="s">
        <v>15</v>
      </c>
      <c r="D13" s="16" t="s">
        <v>39</v>
      </c>
      <c r="E13" s="13">
        <v>1</v>
      </c>
    </row>
    <row r="14" spans="1:20">
      <c r="A14" s="12"/>
      <c r="B14" s="12"/>
      <c r="C14" s="12"/>
      <c r="D14" s="16" t="s">
        <v>35</v>
      </c>
      <c r="E14" s="17">
        <f ca="1">NOW()+15018.5+$C$9/24</f>
        <v>60154.769344444445</v>
      </c>
    </row>
    <row r="15" spans="1:20">
      <c r="A15" s="14" t="s">
        <v>19</v>
      </c>
      <c r="B15" s="12"/>
      <c r="C15" s="15">
        <f ca="1">(C7+C11)+(C8+C12)*INT(MAX(F21:F3530))</f>
        <v>60138.961406838018</v>
      </c>
      <c r="D15" s="16" t="s">
        <v>40</v>
      </c>
      <c r="E15" s="17">
        <f ca="1">ROUND(2*(E14-$C$7)/$C$8,0)/2+E13</f>
        <v>16553.5</v>
      </c>
    </row>
    <row r="16" spans="1:20">
      <c r="A16" s="18" t="s">
        <v>5</v>
      </c>
      <c r="B16" s="12"/>
      <c r="C16" s="19">
        <f ca="1">+C8+C12</f>
        <v>0.94987911081843812</v>
      </c>
      <c r="D16" s="16" t="s">
        <v>41</v>
      </c>
      <c r="E16" s="26">
        <f ca="1">ROUND(2*(E14-$C$15)/$C$16,0)/2+E13</f>
        <v>17.5</v>
      </c>
    </row>
    <row r="17" spans="1:17" ht="13.5" thickBot="1">
      <c r="A17" s="16" t="s">
        <v>32</v>
      </c>
      <c r="B17" s="12"/>
      <c r="C17" s="12">
        <f>COUNT(C21:C2188)</f>
        <v>15</v>
      </c>
      <c r="D17" s="16" t="s">
        <v>36</v>
      </c>
      <c r="E17" s="20">
        <f ca="1">+$C$15+$C$16*E16-15018.5-$C$9/24</f>
        <v>45137.48012461068</v>
      </c>
    </row>
    <row r="18" spans="1:17" ht="14.25" thickTop="1" thickBot="1">
      <c r="A18" s="18" t="s">
        <v>6</v>
      </c>
      <c r="B18" s="12"/>
      <c r="C18" s="21">
        <f ca="1">+C15</f>
        <v>60138.961406838018</v>
      </c>
      <c r="D18" s="22">
        <f ca="1">+C16</f>
        <v>0.94987911081843812</v>
      </c>
      <c r="E18" s="23" t="s">
        <v>37</v>
      </c>
    </row>
    <row r="19" spans="1:17" ht="13.5" thickTop="1">
      <c r="A19" s="27" t="s">
        <v>38</v>
      </c>
      <c r="E19" s="28">
        <v>21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31</v>
      </c>
      <c r="I20" s="7" t="s">
        <v>47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7">
      <c r="A21" t="s">
        <v>13</v>
      </c>
      <c r="C21" s="10">
        <v>44431.7546</v>
      </c>
      <c r="D21" s="10" t="s">
        <v>15</v>
      </c>
      <c r="E21">
        <f t="shared" ref="E21:E33" si="0">+(C21-C$7)/C$8</f>
        <v>0</v>
      </c>
      <c r="F21">
        <f t="shared" ref="F21:F33" si="1">ROUND(2*E21,0)/2</f>
        <v>0</v>
      </c>
      <c r="G21">
        <f t="shared" ref="G21:G33" si="2">+C21-(C$7+F21*C$8)</f>
        <v>0</v>
      </c>
      <c r="H21">
        <f t="shared" ref="H21:H33" si="3">+G21</f>
        <v>0</v>
      </c>
      <c r="O21">
        <f t="shared" ref="O21:O33" ca="1" si="4">+C$11+C$12*$F21</f>
        <v>5.8303443227394926E-3</v>
      </c>
      <c r="Q21" s="2">
        <f t="shared" ref="Q21:Q33" si="5">+C21-15018.5</f>
        <v>29413.2546</v>
      </c>
    </row>
    <row r="22" spans="1:17">
      <c r="A22" s="30" t="s">
        <v>43</v>
      </c>
      <c r="B22" s="31" t="s">
        <v>44</v>
      </c>
      <c r="C22" s="32">
        <v>55388.618999999999</v>
      </c>
      <c r="D22" s="32">
        <v>8.0000000000000002E-3</v>
      </c>
      <c r="E22">
        <f t="shared" si="0"/>
        <v>11535.037385900992</v>
      </c>
      <c r="F22">
        <f t="shared" si="1"/>
        <v>11535</v>
      </c>
      <c r="G22">
        <f t="shared" si="2"/>
        <v>3.5511999994923826E-2</v>
      </c>
      <c r="H22">
        <f t="shared" si="3"/>
        <v>3.5511999994923826E-2</v>
      </c>
      <c r="O22">
        <f t="shared" ca="1" si="4"/>
        <v>3.2485635007022381E-2</v>
      </c>
      <c r="Q22" s="2">
        <f t="shared" si="5"/>
        <v>40370.118999999999</v>
      </c>
    </row>
    <row r="23" spans="1:17">
      <c r="A23" s="30" t="s">
        <v>43</v>
      </c>
      <c r="B23" s="31" t="s">
        <v>44</v>
      </c>
      <c r="C23" s="32">
        <v>55389.57</v>
      </c>
      <c r="D23" s="32">
        <v>5.0000000000000001E-3</v>
      </c>
      <c r="E23">
        <f t="shared" si="0"/>
        <v>11536.03856837013</v>
      </c>
      <c r="F23">
        <f t="shared" si="1"/>
        <v>11536</v>
      </c>
      <c r="G23">
        <f t="shared" si="2"/>
        <v>3.6635199998272583E-2</v>
      </c>
      <c r="H23">
        <f t="shared" si="3"/>
        <v>3.6635199998272583E-2</v>
      </c>
      <c r="O23">
        <f t="shared" ca="1" si="4"/>
        <v>3.2487945825460551E-2</v>
      </c>
      <c r="Q23" s="2">
        <f t="shared" si="5"/>
        <v>40371.07</v>
      </c>
    </row>
    <row r="24" spans="1:17">
      <c r="A24" s="30" t="s">
        <v>43</v>
      </c>
      <c r="B24" s="31" t="s">
        <v>44</v>
      </c>
      <c r="C24" s="32">
        <v>55406.667000000001</v>
      </c>
      <c r="D24" s="32">
        <v>7.0000000000000001E-3</v>
      </c>
      <c r="E24">
        <f t="shared" si="0"/>
        <v>11554.037744684365</v>
      </c>
      <c r="F24">
        <f t="shared" si="1"/>
        <v>11554</v>
      </c>
      <c r="G24">
        <f t="shared" si="2"/>
        <v>3.5852799999702256E-2</v>
      </c>
      <c r="H24">
        <f t="shared" si="3"/>
        <v>3.5852799999702256E-2</v>
      </c>
      <c r="O24">
        <f t="shared" ca="1" si="4"/>
        <v>3.2529540557347601E-2</v>
      </c>
      <c r="Q24" s="2">
        <f t="shared" si="5"/>
        <v>40388.167000000001</v>
      </c>
    </row>
    <row r="25" spans="1:17">
      <c r="A25" s="36" t="s">
        <v>0</v>
      </c>
      <c r="B25" s="37" t="s">
        <v>44</v>
      </c>
      <c r="C25" s="38">
        <v>55798.964699999997</v>
      </c>
      <c r="D25" s="38">
        <v>1.9E-3</v>
      </c>
      <c r="E25">
        <f t="shared" si="0"/>
        <v>11967.036251438078</v>
      </c>
      <c r="F25">
        <f t="shared" si="1"/>
        <v>11967</v>
      </c>
      <c r="G25">
        <f t="shared" si="2"/>
        <v>3.443439999682596E-2</v>
      </c>
      <c r="H25">
        <f t="shared" si="3"/>
        <v>3.443439999682596E-2</v>
      </c>
      <c r="O25">
        <f t="shared" ca="1" si="4"/>
        <v>3.3483908572311524E-2</v>
      </c>
      <c r="Q25" s="2">
        <f t="shared" si="5"/>
        <v>40780.464699999997</v>
      </c>
    </row>
    <row r="26" spans="1:17">
      <c r="A26" s="36" t="s">
        <v>0</v>
      </c>
      <c r="B26" s="37" t="s">
        <v>44</v>
      </c>
      <c r="C26" s="38">
        <v>55817.013899999998</v>
      </c>
      <c r="D26" s="38">
        <v>1.6000000000000001E-3</v>
      </c>
      <c r="E26">
        <f t="shared" si="0"/>
        <v>11986.037873543177</v>
      </c>
      <c r="F26">
        <f t="shared" si="1"/>
        <v>11986</v>
      </c>
      <c r="G26">
        <f t="shared" si="2"/>
        <v>3.597520000039367E-2</v>
      </c>
      <c r="H26">
        <f t="shared" si="3"/>
        <v>3.597520000039367E-2</v>
      </c>
      <c r="O26">
        <f t="shared" ca="1" si="4"/>
        <v>3.3527814122636737E-2</v>
      </c>
      <c r="Q26" s="2">
        <f t="shared" si="5"/>
        <v>40798.513899999998</v>
      </c>
    </row>
    <row r="27" spans="1:17">
      <c r="A27" s="36" t="s">
        <v>0</v>
      </c>
      <c r="B27" s="37" t="s">
        <v>46</v>
      </c>
      <c r="C27" s="38">
        <v>56167.044000000002</v>
      </c>
      <c r="D27" s="38">
        <v>1.9E-3</v>
      </c>
      <c r="E27">
        <f t="shared" si="0"/>
        <v>12354.538399085021</v>
      </c>
      <c r="F27">
        <f t="shared" si="1"/>
        <v>12354.5</v>
      </c>
      <c r="G27">
        <f t="shared" si="2"/>
        <v>3.6474400003498886E-2</v>
      </c>
      <c r="H27">
        <f t="shared" si="3"/>
        <v>3.6474400003498886E-2</v>
      </c>
      <c r="O27">
        <f t="shared" ca="1" si="4"/>
        <v>3.4379350717102124E-2</v>
      </c>
      <c r="Q27" s="2">
        <f t="shared" si="5"/>
        <v>41148.544000000002</v>
      </c>
    </row>
    <row r="28" spans="1:17">
      <c r="A28" s="34" t="s">
        <v>48</v>
      </c>
      <c r="B28" s="33" t="s">
        <v>44</v>
      </c>
      <c r="C28" s="35">
        <v>56805.836770000002</v>
      </c>
      <c r="D28" s="34">
        <v>5.0000000000000001E-4</v>
      </c>
      <c r="E28">
        <f t="shared" si="0"/>
        <v>13027.039053906783</v>
      </c>
      <c r="F28">
        <f t="shared" si="1"/>
        <v>13027</v>
      </c>
      <c r="G28">
        <f t="shared" si="2"/>
        <v>3.7096400003065355E-2</v>
      </c>
      <c r="H28">
        <f t="shared" si="3"/>
        <v>3.7096400003065355E-2</v>
      </c>
      <c r="O28">
        <f t="shared" ca="1" si="4"/>
        <v>3.5933376116770985E-2</v>
      </c>
      <c r="Q28" s="2">
        <f t="shared" si="5"/>
        <v>41787.336770000002</v>
      </c>
    </row>
    <row r="29" spans="1:17">
      <c r="A29" s="34" t="s">
        <v>48</v>
      </c>
      <c r="B29" s="33" t="s">
        <v>44</v>
      </c>
      <c r="C29" s="35">
        <v>56805.836819999997</v>
      </c>
      <c r="D29" s="34">
        <v>4.0000000000000002E-4</v>
      </c>
      <c r="E29">
        <f t="shared" si="0"/>
        <v>13027.039106545182</v>
      </c>
      <c r="F29">
        <f t="shared" si="1"/>
        <v>13027</v>
      </c>
      <c r="G29">
        <f t="shared" si="2"/>
        <v>3.714639999816427E-2</v>
      </c>
      <c r="H29">
        <f t="shared" si="3"/>
        <v>3.714639999816427E-2</v>
      </c>
      <c r="O29">
        <f t="shared" ca="1" si="4"/>
        <v>3.5933376116770985E-2</v>
      </c>
      <c r="Q29" s="2">
        <f t="shared" si="5"/>
        <v>41787.336819999997</v>
      </c>
    </row>
    <row r="30" spans="1:17">
      <c r="A30" s="34" t="s">
        <v>48</v>
      </c>
      <c r="B30" s="33" t="s">
        <v>44</v>
      </c>
      <c r="C30" s="35">
        <v>56805.83741</v>
      </c>
      <c r="D30" s="34">
        <v>5.0000000000000001E-4</v>
      </c>
      <c r="E30">
        <f t="shared" si="0"/>
        <v>13027.039727678368</v>
      </c>
      <c r="F30">
        <f t="shared" si="1"/>
        <v>13027</v>
      </c>
      <c r="G30">
        <f t="shared" si="2"/>
        <v>3.773640000144951E-2</v>
      </c>
      <c r="H30">
        <f t="shared" si="3"/>
        <v>3.773640000144951E-2</v>
      </c>
      <c r="O30">
        <f t="shared" ca="1" si="4"/>
        <v>3.5933376116770985E-2</v>
      </c>
      <c r="Q30" s="2">
        <f t="shared" si="5"/>
        <v>41787.33741</v>
      </c>
    </row>
    <row r="31" spans="1:17">
      <c r="A31" s="36" t="s">
        <v>0</v>
      </c>
      <c r="B31" s="37" t="s">
        <v>46</v>
      </c>
      <c r="C31" s="38">
        <v>57267.002699999997</v>
      </c>
      <c r="D31" s="38">
        <v>1.6999999999999999E-3</v>
      </c>
      <c r="E31">
        <f t="shared" si="0"/>
        <v>13512.539836745142</v>
      </c>
      <c r="F31">
        <f t="shared" si="1"/>
        <v>13512.5</v>
      </c>
      <c r="G31">
        <f t="shared" si="2"/>
        <v>3.7839999997231644E-2</v>
      </c>
      <c r="H31">
        <f t="shared" si="3"/>
        <v>3.7839999997231644E-2</v>
      </c>
      <c r="O31">
        <f t="shared" ca="1" si="4"/>
        <v>3.7055278468502179E-2</v>
      </c>
      <c r="Q31" s="2">
        <f t="shared" si="5"/>
        <v>42248.502699999997</v>
      </c>
    </row>
    <row r="32" spans="1:17">
      <c r="A32" s="36" t="s">
        <v>0</v>
      </c>
      <c r="B32" s="37" t="s">
        <v>44</v>
      </c>
      <c r="C32" s="38">
        <v>57273.176899999999</v>
      </c>
      <c r="D32" s="38">
        <v>1.1000000000000001E-3</v>
      </c>
      <c r="E32">
        <f t="shared" si="0"/>
        <v>13519.039837587357</v>
      </c>
      <c r="F32">
        <f t="shared" si="1"/>
        <v>13519</v>
      </c>
      <c r="G32">
        <f t="shared" si="2"/>
        <v>3.7840800003323238E-2</v>
      </c>
      <c r="H32">
        <f t="shared" si="3"/>
        <v>3.7840800003323238E-2</v>
      </c>
      <c r="O32">
        <f t="shared" ca="1" si="4"/>
        <v>3.7070298788350275E-2</v>
      </c>
      <c r="Q32" s="2">
        <f t="shared" si="5"/>
        <v>42254.676899999999</v>
      </c>
    </row>
    <row r="33" spans="1:17">
      <c r="A33" s="36" t="s">
        <v>0</v>
      </c>
      <c r="B33" s="37" t="s">
        <v>44</v>
      </c>
      <c r="C33" s="38">
        <v>57935.243399999999</v>
      </c>
      <c r="D33" s="38">
        <v>1.1000000000000001E-3</v>
      </c>
      <c r="E33">
        <f t="shared" si="0"/>
        <v>14216.042333068877</v>
      </c>
      <c r="F33">
        <f t="shared" si="1"/>
        <v>14216</v>
      </c>
      <c r="G33">
        <f t="shared" si="2"/>
        <v>4.0211200001067482E-2</v>
      </c>
      <c r="H33">
        <f t="shared" si="3"/>
        <v>4.0211200001067482E-2</v>
      </c>
      <c r="O33">
        <f t="shared" ca="1" si="4"/>
        <v>3.8680939239754283E-2</v>
      </c>
      <c r="Q33" s="2">
        <f t="shared" si="5"/>
        <v>42916.743399999999</v>
      </c>
    </row>
    <row r="34" spans="1:17">
      <c r="A34" s="39" t="s">
        <v>49</v>
      </c>
      <c r="B34" s="40" t="s">
        <v>44</v>
      </c>
      <c r="C34" s="41">
        <v>59756.152265000157</v>
      </c>
      <c r="D34" s="42">
        <v>9.9500000000000001E-4</v>
      </c>
      <c r="E34">
        <f t="shared" ref="E34" si="6">+(C34-C$7)/C$8</f>
        <v>16133.037110707575</v>
      </c>
      <c r="F34">
        <f t="shared" ref="F34" si="7">ROUND(2*E34,0)/2</f>
        <v>16133</v>
      </c>
      <c r="G34">
        <f t="shared" ref="G34" si="8">+C34-(C$7+F34*C$8)</f>
        <v>3.5250600158178713E-2</v>
      </c>
      <c r="H34">
        <f t="shared" ref="H34" si="9">+G34</f>
        <v>3.5250600158178713E-2</v>
      </c>
      <c r="O34">
        <f t="shared" ref="O34" ca="1" si="10">+C$11+C$12*$F34</f>
        <v>4.3110778185724827E-2</v>
      </c>
      <c r="Q34" s="2">
        <f t="shared" ref="Q34" si="11">+C34-15018.5</f>
        <v>44737.652265000157</v>
      </c>
    </row>
    <row r="35" spans="1:17" ht="15">
      <c r="A35" s="43" t="s">
        <v>49</v>
      </c>
      <c r="B35" s="44" t="s">
        <v>44</v>
      </c>
      <c r="C35" s="43">
        <v>60138.951843000017</v>
      </c>
      <c r="D35" s="43">
        <v>1.3519999999999999E-3</v>
      </c>
      <c r="E35">
        <f t="shared" ref="E35" si="12">+(C35-C$7)/C$8</f>
        <v>16536.036297549344</v>
      </c>
      <c r="F35">
        <f t="shared" ref="F35" si="13">ROUND(2*E35,0)/2</f>
        <v>16536</v>
      </c>
      <c r="G35">
        <f t="shared" ref="G35" si="14">+C35-(C$7+F35*C$8)</f>
        <v>3.4478200017474592E-2</v>
      </c>
      <c r="H35">
        <f t="shared" ref="H35" si="15">+G35</f>
        <v>3.4478200017474592E-2</v>
      </c>
      <c r="O35">
        <f t="shared" ref="O35" ca="1" si="16">+C$11+C$12*$F35</f>
        <v>4.4042038016307059E-2</v>
      </c>
      <c r="Q35" s="2">
        <f t="shared" ref="Q35" si="17">+C35-15018.5</f>
        <v>45120.451843000017</v>
      </c>
    </row>
    <row r="36" spans="1:17">
      <c r="C36" s="10"/>
      <c r="D36" s="10"/>
    </row>
    <row r="37" spans="1:17">
      <c r="C37" s="10"/>
      <c r="D37" s="10"/>
    </row>
    <row r="38" spans="1:17">
      <c r="C38" s="10"/>
      <c r="D38" s="10"/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</sheetData>
  <phoneticPr fontId="8" type="noConversion"/>
  <hyperlinks>
    <hyperlink ref="H63572" r:id="rId1" display="http://vsolj.cetus-net.org/bulletin.html" xr:uid="{00000000-0004-0000-0000-000000000000}"/>
    <hyperlink ref="H63565" r:id="rId2" display="https://www.aavso.org/ejaavso" xr:uid="{00000000-0004-0000-0000-000001000000}"/>
    <hyperlink ref="AP431" r:id="rId3" display="http://cdsbib.u-strasbg.fr/cgi-bin/cdsbib?1990RMxAA..21..381G" xr:uid="{00000000-0004-0000-0000-000002000000}"/>
    <hyperlink ref="AP428" r:id="rId4" display="http://cdsbib.u-strasbg.fr/cgi-bin/cdsbib?1990RMxAA..21..381G" xr:uid="{00000000-0004-0000-0000-000003000000}"/>
    <hyperlink ref="AP430" r:id="rId5" display="http://cdsbib.u-strasbg.fr/cgi-bin/cdsbib?1990RMxAA..21..381G" xr:uid="{00000000-0004-0000-0000-000004000000}"/>
    <hyperlink ref="AP406" r:id="rId6" display="http://cdsbib.u-strasbg.fr/cgi-bin/cdsbib?1990RMxAA..21..381G" xr:uid="{00000000-0004-0000-0000-000005000000}"/>
    <hyperlink ref="I63572" r:id="rId7" display="http://vsolj.cetus-net.org/bulletin.html" xr:uid="{00000000-0004-0000-0000-000006000000}"/>
    <hyperlink ref="AQ567" r:id="rId8" display="http://cdsbib.u-strasbg.fr/cgi-bin/cdsbib?1990RMxAA..21..381G" xr:uid="{00000000-0004-0000-0000-000007000000}"/>
    <hyperlink ref="AQ2211" r:id="rId9" display="http://cdsbib.u-strasbg.fr/cgi-bin/cdsbib?1990RMxAA..21..381G" xr:uid="{00000000-0004-0000-0000-000008000000}"/>
    <hyperlink ref="AQ568" r:id="rId10" display="http://cdsbib.u-strasbg.fr/cgi-bin/cdsbib?1990RMxAA..21..381G" xr:uid="{00000000-0004-0000-0000-000009000000}"/>
    <hyperlink ref="H63569" r:id="rId11" display="https://www.aavso.org/ejaavso" xr:uid="{00000000-0004-0000-0000-00000A000000}"/>
    <hyperlink ref="H1418" r:id="rId12" display="http://vsolj.cetus-net.org/bulletin.html" xr:uid="{00000000-0004-0000-0000-00000B000000}"/>
    <hyperlink ref="AP4656" r:id="rId13" display="http://cdsbib.u-strasbg.fr/cgi-bin/cdsbib?1990RMxAA..21..381G" xr:uid="{00000000-0004-0000-0000-00000C000000}"/>
    <hyperlink ref="AP4659" r:id="rId14" display="http://cdsbib.u-strasbg.fr/cgi-bin/cdsbib?1990RMxAA..21..381G" xr:uid="{00000000-0004-0000-0000-00000D000000}"/>
    <hyperlink ref="AP4657" r:id="rId15" display="http://cdsbib.u-strasbg.fr/cgi-bin/cdsbib?1990RMxAA..21..381G" xr:uid="{00000000-0004-0000-0000-00000E000000}"/>
    <hyperlink ref="AP4635" r:id="rId16" display="http://cdsbib.u-strasbg.fr/cgi-bin/cdsbib?1990RMxAA..21..381G" xr:uid="{00000000-0004-0000-0000-00000F000000}"/>
    <hyperlink ref="I1418" r:id="rId17" display="http://vsolj.cetus-net.org/bulletin.html" xr:uid="{00000000-0004-0000-0000-000010000000}"/>
    <hyperlink ref="AQ4769" r:id="rId18" display="http://cdsbib.u-strasbg.fr/cgi-bin/cdsbib?1990RMxAA..21..381G" xr:uid="{00000000-0004-0000-0000-000011000000}"/>
    <hyperlink ref="AQ64849" r:id="rId19" display="http://cdsbib.u-strasbg.fr/cgi-bin/cdsbib?1990RMxAA..21..381G" xr:uid="{00000000-0004-0000-0000-000012000000}"/>
    <hyperlink ref="AQ477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2023-07-29T06:27:51Z</dcterms:modified>
</cp:coreProperties>
</file>