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9B4FA35-A3A1-4A3C-8FAA-74A9575A95C4}" xr6:coauthVersionLast="47" xr6:coauthVersionMax="47" xr10:uidLastSave="{00000000-0000-0000-0000-000000000000}"/>
  <bookViews>
    <workbookView xWindow="12480" yWindow="1005" windowWidth="1273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69" i="1" l="1"/>
  <c r="F69" i="1"/>
  <c r="G69" i="1" s="1"/>
  <c r="Q69" i="1"/>
  <c r="C7" i="1"/>
  <c r="C8" i="1"/>
  <c r="F12" i="1"/>
  <c r="F13" i="1" s="1"/>
  <c r="C13" i="1"/>
  <c r="D13" i="1"/>
  <c r="C14" i="1"/>
  <c r="D14" i="1"/>
  <c r="C17" i="1"/>
  <c r="E21" i="1"/>
  <c r="F21" i="1"/>
  <c r="G21" i="1"/>
  <c r="Q21" i="1"/>
  <c r="E22" i="1"/>
  <c r="F22" i="1"/>
  <c r="G22" i="1"/>
  <c r="Q22" i="1"/>
  <c r="E23" i="1"/>
  <c r="F23" i="1"/>
  <c r="G23" i="1"/>
  <c r="Q23" i="1"/>
  <c r="E24" i="1"/>
  <c r="F24" i="1"/>
  <c r="G24" i="1"/>
  <c r="Q24" i="1"/>
  <c r="E25" i="1"/>
  <c r="F25" i="1"/>
  <c r="G25" i="1"/>
  <c r="Q25" i="1"/>
  <c r="E26" i="1"/>
  <c r="F26" i="1"/>
  <c r="G26" i="1"/>
  <c r="Q26" i="1"/>
  <c r="E27" i="1"/>
  <c r="F27" i="1"/>
  <c r="G27" i="1"/>
  <c r="Q27" i="1"/>
  <c r="E28" i="1"/>
  <c r="F28" i="1"/>
  <c r="G28" i="1"/>
  <c r="Q28" i="1"/>
  <c r="E29" i="1"/>
  <c r="F29" i="1"/>
  <c r="G29" i="1"/>
  <c r="Q29" i="1"/>
  <c r="E30" i="1"/>
  <c r="F30" i="1"/>
  <c r="G30" i="1"/>
  <c r="Q30" i="1"/>
  <c r="E31" i="1"/>
  <c r="F31" i="1"/>
  <c r="G31" i="1"/>
  <c r="Q31" i="1"/>
  <c r="E32" i="1"/>
  <c r="F32" i="1"/>
  <c r="G32" i="1"/>
  <c r="Q32" i="1"/>
  <c r="E33" i="1"/>
  <c r="F33" i="1"/>
  <c r="G33" i="1"/>
  <c r="Q33" i="1"/>
  <c r="E34" i="1"/>
  <c r="F34" i="1"/>
  <c r="G34" i="1"/>
  <c r="Q34" i="1"/>
  <c r="E35" i="1"/>
  <c r="F35" i="1"/>
  <c r="G35" i="1"/>
  <c r="Q35" i="1"/>
  <c r="E36" i="1"/>
  <c r="F36" i="1"/>
  <c r="G36" i="1"/>
  <c r="Q36" i="1"/>
  <c r="E37" i="1"/>
  <c r="F37" i="1"/>
  <c r="G37" i="1"/>
  <c r="Q37" i="1"/>
  <c r="E38" i="1"/>
  <c r="F38" i="1"/>
  <c r="G38" i="1"/>
  <c r="Q38" i="1"/>
  <c r="E39" i="1"/>
  <c r="F39" i="1"/>
  <c r="G39" i="1"/>
  <c r="Q39" i="1"/>
  <c r="E40" i="1"/>
  <c r="F40" i="1"/>
  <c r="G40" i="1"/>
  <c r="Q40" i="1"/>
  <c r="E41" i="1"/>
  <c r="F41" i="1"/>
  <c r="G41" i="1"/>
  <c r="Q41" i="1"/>
  <c r="E42" i="1"/>
  <c r="F42" i="1"/>
  <c r="G42" i="1"/>
  <c r="Q42" i="1"/>
  <c r="E43" i="1"/>
  <c r="F43" i="1"/>
  <c r="G43" i="1"/>
  <c r="Q43" i="1"/>
  <c r="E44" i="1"/>
  <c r="F44" i="1"/>
  <c r="G44" i="1"/>
  <c r="Q44" i="1"/>
  <c r="E45" i="1"/>
  <c r="F45" i="1"/>
  <c r="G45" i="1"/>
  <c r="U45" i="1"/>
  <c r="Q45" i="1"/>
  <c r="E46" i="1"/>
  <c r="F46" i="1"/>
  <c r="G46" i="1"/>
  <c r="Q46" i="1"/>
  <c r="E47" i="1"/>
  <c r="F47" i="1"/>
  <c r="G47" i="1"/>
  <c r="Q47" i="1"/>
  <c r="E48" i="1"/>
  <c r="F48" i="1"/>
  <c r="G48" i="1"/>
  <c r="Q48" i="1"/>
  <c r="E49" i="1"/>
  <c r="F49" i="1"/>
  <c r="G49" i="1"/>
  <c r="Q49" i="1"/>
  <c r="E50" i="1"/>
  <c r="F50" i="1"/>
  <c r="G50" i="1"/>
  <c r="Q50" i="1"/>
  <c r="E51" i="1"/>
  <c r="F51" i="1"/>
  <c r="G51" i="1"/>
  <c r="Q51" i="1"/>
  <c r="E52" i="1"/>
  <c r="F52" i="1"/>
  <c r="G52" i="1"/>
  <c r="Q52" i="1"/>
  <c r="E53" i="1"/>
  <c r="F53" i="1"/>
  <c r="G53" i="1"/>
  <c r="Q53" i="1"/>
  <c r="E54" i="1"/>
  <c r="F54" i="1"/>
  <c r="G54" i="1"/>
  <c r="Q54" i="1"/>
  <c r="E55" i="1"/>
  <c r="F55" i="1"/>
  <c r="G55" i="1"/>
  <c r="Q55" i="1"/>
  <c r="E56" i="1"/>
  <c r="F56" i="1"/>
  <c r="G56" i="1"/>
  <c r="Q56" i="1"/>
  <c r="E57" i="1"/>
  <c r="F57" i="1"/>
  <c r="G57" i="1"/>
  <c r="Q57" i="1"/>
  <c r="E58" i="1"/>
  <c r="F58" i="1"/>
  <c r="G58" i="1"/>
  <c r="Q58" i="1"/>
  <c r="E59" i="1"/>
  <c r="F59" i="1"/>
  <c r="G59" i="1"/>
  <c r="Q59" i="1"/>
  <c r="E60" i="1"/>
  <c r="F60" i="1"/>
  <c r="G60" i="1"/>
  <c r="Q60" i="1"/>
  <c r="E61" i="1"/>
  <c r="F61" i="1"/>
  <c r="G61" i="1"/>
  <c r="Q61" i="1"/>
  <c r="E62" i="1"/>
  <c r="F62" i="1"/>
  <c r="G62" i="1"/>
  <c r="Q62" i="1"/>
  <c r="E63" i="1"/>
  <c r="F63" i="1"/>
  <c r="G63" i="1"/>
  <c r="Q63" i="1"/>
  <c r="E64" i="1"/>
  <c r="F64" i="1"/>
  <c r="G64" i="1"/>
  <c r="Q64" i="1"/>
  <c r="E65" i="1"/>
  <c r="F65" i="1"/>
  <c r="G65" i="1"/>
  <c r="Q65" i="1"/>
  <c r="E66" i="1"/>
  <c r="F66" i="1"/>
  <c r="G66" i="1"/>
  <c r="Q66" i="1"/>
  <c r="E67" i="1"/>
  <c r="F67" i="1"/>
  <c r="G67" i="1"/>
  <c r="Q67" i="1"/>
  <c r="E68" i="1"/>
  <c r="F68" i="1"/>
  <c r="G68" i="1"/>
  <c r="Q68" i="1"/>
  <c r="S40" i="1"/>
  <c r="H40" i="1"/>
  <c r="S36" i="1"/>
  <c r="H36" i="1"/>
  <c r="S28" i="1"/>
  <c r="H28" i="1"/>
  <c r="S24" i="1"/>
  <c r="H24" i="1"/>
  <c r="S50" i="1"/>
  <c r="I50" i="1"/>
  <c r="S44" i="1"/>
  <c r="I44" i="1"/>
  <c r="R32" i="1"/>
  <c r="H32" i="1"/>
  <c r="R60" i="1"/>
  <c r="I60" i="1"/>
  <c r="R52" i="1"/>
  <c r="I52" i="1"/>
  <c r="R68" i="1"/>
  <c r="I68" i="1"/>
  <c r="S39" i="1"/>
  <c r="H39" i="1"/>
  <c r="R23" i="1"/>
  <c r="H23" i="1"/>
  <c r="S66" i="1"/>
  <c r="I66" i="1"/>
  <c r="R65" i="1"/>
  <c r="I65" i="1"/>
  <c r="S43" i="1"/>
  <c r="I43" i="1"/>
  <c r="S35" i="1"/>
  <c r="H35" i="1"/>
  <c r="R31" i="1"/>
  <c r="H31" i="1"/>
  <c r="S27" i="1"/>
  <c r="H27" i="1"/>
  <c r="R62" i="1"/>
  <c r="I62" i="1"/>
  <c r="S54" i="1"/>
  <c r="I54" i="1"/>
  <c r="S46" i="1"/>
  <c r="I46" i="1"/>
  <c r="S63" i="1"/>
  <c r="I63" i="1"/>
  <c r="R49" i="1"/>
  <c r="I49" i="1"/>
  <c r="R51" i="1"/>
  <c r="I51" i="1"/>
  <c r="R38" i="1"/>
  <c r="H38" i="1"/>
  <c r="S30" i="1"/>
  <c r="H30" i="1"/>
  <c r="R22" i="1"/>
  <c r="H22" i="1"/>
  <c r="R58" i="1"/>
  <c r="I58" i="1"/>
  <c r="S47" i="1"/>
  <c r="I47" i="1"/>
  <c r="S67" i="1"/>
  <c r="I67" i="1"/>
  <c r="R42" i="1"/>
  <c r="I42" i="1"/>
  <c r="R34" i="1"/>
  <c r="H34" i="1"/>
  <c r="R26" i="1"/>
  <c r="H26" i="1"/>
  <c r="R64" i="1"/>
  <c r="I64" i="1"/>
  <c r="R56" i="1"/>
  <c r="I56" i="1"/>
  <c r="R48" i="1"/>
  <c r="I48" i="1"/>
  <c r="R55" i="1"/>
  <c r="I55" i="1"/>
  <c r="R57" i="1"/>
  <c r="I57" i="1"/>
  <c r="R59" i="1"/>
  <c r="I59" i="1"/>
  <c r="S61" i="1"/>
  <c r="I61" i="1"/>
  <c r="S53" i="1"/>
  <c r="I53" i="1"/>
  <c r="S41" i="1"/>
  <c r="H41" i="1"/>
  <c r="S37" i="1"/>
  <c r="H37" i="1"/>
  <c r="R33" i="1"/>
  <c r="H33" i="1"/>
  <c r="R29" i="1"/>
  <c r="H29" i="1"/>
  <c r="R25" i="1"/>
  <c r="H25" i="1"/>
  <c r="R21" i="1"/>
  <c r="H21" i="1"/>
  <c r="R19" i="1"/>
  <c r="E18" i="1" s="1"/>
  <c r="C12" i="1"/>
  <c r="C11" i="1"/>
  <c r="O69" i="1" l="1"/>
  <c r="I69" i="1"/>
  <c r="R69" i="1"/>
  <c r="O21" i="1"/>
  <c r="O31" i="1"/>
  <c r="O68" i="1"/>
  <c r="O48" i="1"/>
  <c r="O56" i="1"/>
  <c r="O27" i="1"/>
  <c r="O42" i="1"/>
  <c r="O54" i="1"/>
  <c r="O29" i="1"/>
  <c r="O47" i="1"/>
  <c r="O22" i="1"/>
  <c r="O33" i="1"/>
  <c r="O32" i="1"/>
  <c r="O49" i="1"/>
  <c r="O57" i="1"/>
  <c r="O30" i="1"/>
  <c r="O43" i="1"/>
  <c r="C15" i="1"/>
  <c r="O63" i="1"/>
  <c r="O23" i="1"/>
  <c r="O35" i="1"/>
  <c r="O38" i="1"/>
  <c r="O50" i="1"/>
  <c r="O58" i="1"/>
  <c r="O34" i="1"/>
  <c r="O26" i="1"/>
  <c r="O53" i="1"/>
  <c r="O28" i="1"/>
  <c r="O64" i="1"/>
  <c r="O55" i="1"/>
  <c r="O24" i="1"/>
  <c r="O36" i="1"/>
  <c r="O41" i="1"/>
  <c r="O51" i="1"/>
  <c r="O59" i="1"/>
  <c r="O37" i="1"/>
  <c r="O61" i="1"/>
  <c r="O45" i="1"/>
  <c r="O62" i="1"/>
  <c r="O46" i="1"/>
  <c r="O67" i="1"/>
  <c r="O66" i="1"/>
  <c r="O25" i="1"/>
  <c r="O39" i="1"/>
  <c r="O44" i="1"/>
  <c r="O52" i="1"/>
  <c r="O60" i="1"/>
  <c r="O40" i="1"/>
  <c r="O65" i="1"/>
  <c r="C16" i="1"/>
  <c r="D18" i="1" s="1"/>
  <c r="D11" i="1"/>
  <c r="D12" i="1"/>
  <c r="D16" i="1" l="1"/>
  <c r="D19" i="1" s="1"/>
  <c r="P69" i="1"/>
  <c r="P58" i="1"/>
  <c r="P66" i="1"/>
  <c r="P47" i="1"/>
  <c r="P59" i="1"/>
  <c r="P39" i="1"/>
  <c r="P46" i="1"/>
  <c r="P40" i="1"/>
  <c r="P62" i="1"/>
  <c r="D15" i="1"/>
  <c r="C19" i="1" s="1"/>
  <c r="P33" i="1"/>
  <c r="P54" i="1"/>
  <c r="P67" i="1"/>
  <c r="P57" i="1"/>
  <c r="P32" i="1"/>
  <c r="P65" i="1"/>
  <c r="P21" i="1"/>
  <c r="P25" i="1"/>
  <c r="P49" i="1"/>
  <c r="P26" i="1"/>
  <c r="P55" i="1"/>
  <c r="P52" i="1"/>
  <c r="P23" i="1"/>
  <c r="P29" i="1"/>
  <c r="P22" i="1"/>
  <c r="P61" i="1"/>
  <c r="P34" i="1"/>
  <c r="P27" i="1"/>
  <c r="P41" i="1"/>
  <c r="P31" i="1"/>
  <c r="P37" i="1"/>
  <c r="P30" i="1"/>
  <c r="P42" i="1"/>
  <c r="P35" i="1"/>
  <c r="P28" i="1"/>
  <c r="P51" i="1"/>
  <c r="P45" i="1"/>
  <c r="P38" i="1"/>
  <c r="P60" i="1"/>
  <c r="P43" i="1"/>
  <c r="P36" i="1"/>
  <c r="P56" i="1"/>
  <c r="P50" i="1"/>
  <c r="P48" i="1"/>
  <c r="P63" i="1"/>
  <c r="P64" i="1"/>
  <c r="P44" i="1"/>
  <c r="P24" i="1"/>
  <c r="P68" i="1"/>
  <c r="P53" i="1"/>
  <c r="S19" i="1"/>
  <c r="E19" i="1" s="1"/>
  <c r="F14" i="1"/>
  <c r="F15" i="1" s="1"/>
  <c r="C18" i="1"/>
</calcChain>
</file>

<file path=xl/sharedStrings.xml><?xml version="1.0" encoding="utf-8"?>
<sst xmlns="http://schemas.openxmlformats.org/spreadsheetml/2006/main" count="144" uniqueCount="73">
  <si>
    <t>BK Peg / GSC 02254-02563</t>
  </si>
  <si>
    <t>System Type:</t>
  </si>
  <si>
    <t>EA/D</t>
  </si>
  <si>
    <t>GCVS 4 Eph.</t>
  </si>
  <si>
    <t>My time zone &gt;&gt;&gt;&gt;&gt;</t>
  </si>
  <si>
    <t>(PST=8, PDT=MDT=7, MDT=CST=6, etc.)</t>
  </si>
  <si>
    <t>--- Working ----</t>
  </si>
  <si>
    <t>Epoch =</t>
  </si>
  <si>
    <t>GCVS 4</t>
  </si>
  <si>
    <t>Period =</t>
  </si>
  <si>
    <t>Start of Lin fit (row)</t>
  </si>
  <si>
    <t>Primary</t>
  </si>
  <si>
    <t>Secondary</t>
  </si>
  <si>
    <t>LS Intercept =</t>
  </si>
  <si>
    <t>Add cycle</t>
  </si>
  <si>
    <t>LS Slope =</t>
  </si>
  <si>
    <t>JD today</t>
  </si>
  <si>
    <t>Start cell (x)</t>
  </si>
  <si>
    <t>Old Cycle</t>
  </si>
  <si>
    <t>Start cell (y)</t>
  </si>
  <si>
    <t>New Cycle</t>
  </si>
  <si>
    <t>New epoch =</t>
  </si>
  <si>
    <t>Next ToM</t>
  </si>
  <si>
    <t>New Period =</t>
  </si>
  <si>
    <t>Local time</t>
  </si>
  <si>
    <t># of data points =</t>
  </si>
  <si>
    <t>Prim. Ephem. =</t>
  </si>
  <si>
    <t>Sec. Ephem. =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</si>
  <si>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</si>
  <si>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</si>
  <si>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</si>
  <si>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</si>
  <si>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</si>
  <si>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</si>
  <si>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</si>
  <si>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</si>
  <si>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</si>
  <si>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</si>
  <si>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</si>
  <si>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</si>
  <si>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</si>
  <si>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</si>
  <si>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Prim. Fit</t>
  </si>
  <si>
    <t>Sec. Fit</t>
  </si>
  <si>
    <t>Date</t>
  </si>
  <si>
    <t>BAD pr?</t>
  </si>
  <si>
    <t>BAD sec?</t>
  </si>
  <si>
    <t> AA 27.158 </t>
  </si>
  <si>
    <t>I</t>
  </si>
  <si>
    <t> AN 257.75 </t>
  </si>
  <si>
    <t>II</t>
  </si>
  <si>
    <t> AN 263.115 </t>
  </si>
  <si>
    <t>na</t>
  </si>
  <si>
    <t> ASS 222.213 </t>
  </si>
  <si>
    <t>Demircan 1994</t>
  </si>
  <si>
    <t>BAV-M 46</t>
  </si>
  <si>
    <t>AP SP SCI 222,213</t>
  </si>
  <si>
    <t>S</t>
  </si>
  <si>
    <t>IBVS 5361</t>
  </si>
  <si>
    <t> BBS 126 </t>
  </si>
  <si>
    <t>IBVS 5761</t>
  </si>
  <si>
    <t>BAVM 212 </t>
  </si>
  <si>
    <t>BAVM 225 </t>
  </si>
  <si>
    <t>OEJV 0165</t>
  </si>
  <si>
    <t>OEJV 0160</t>
  </si>
  <si>
    <t>OEJV 0168</t>
  </si>
  <si>
    <t>IBVS 6157</t>
  </si>
  <si>
    <t>IBVS 6193</t>
  </si>
  <si>
    <t>IBVS 6196</t>
  </si>
  <si>
    <t>OEJV 0179</t>
  </si>
  <si>
    <t>OEJV 0191</t>
  </si>
  <si>
    <t>OEJV 0210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</si>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</sst>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14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9"/>
      <name val="CourierNewPSMT"/>
      <family val="3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2" fillId="0" borderId="0" applyFill="0" applyBorder="0" applyProtection="0">
      <alignment vertical="top"/>
    </xf>
    <xf numFmtId="164" fontId="12" fillId="0" borderId="0" applyFill="0" applyBorder="0" applyProtection="0">
      <alignment vertical="top"/>
    </xf>
    <xf numFmtId="0" fontId="12" fillId="0" borderId="0" applyFill="0" applyBorder="0" applyProtection="0">
      <alignment vertical="top"/>
    </xf>
    <xf numFmtId="2" fontId="12" fillId="0" borderId="0" applyFill="0" applyBorder="0" applyProtection="0">
      <alignment vertical="top"/>
    </xf>
    <xf numFmtId="0" fontId="1" fillId="0" borderId="0"/>
    <xf numFmtId="0" fontId="12" fillId="0" borderId="0"/>
  </cellStyleXfs>
  <cellXfs count="52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1" xfId="0" applyFont="1" applyBorder="1" applyAlignment="1">
      <alignment vertical="center"/>
    </xf>
    <xf numFmtId="0" fontId="7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165" fontId="8" fillId="0" borderId="0" xfId="0" applyNumberFormat="1" applyFont="1">
      <alignment vertical="top"/>
    </xf>
    <xf numFmtId="0" fontId="8" fillId="0" borderId="0" xfId="0" applyFont="1" applyAlignment="1">
      <alignment horizontal="right"/>
    </xf>
    <xf numFmtId="0" fontId="7" fillId="0" borderId="0" xfId="0" applyFont="1" applyAlignment="1"/>
    <xf numFmtId="0" fontId="5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4" xfId="0" applyFont="1" applyBorder="1" applyAlignme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66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>
      <alignment vertical="top"/>
    </xf>
    <xf numFmtId="0" fontId="10" fillId="0" borderId="0" xfId="0" applyFont="1" applyAlignment="1">
      <alignment horizontal="left"/>
    </xf>
    <xf numFmtId="0" fontId="3" fillId="0" borderId="0" xfId="5" applyFont="1" applyAlignment="1">
      <alignment wrapText="1"/>
    </xf>
    <xf numFmtId="0" fontId="3" fillId="0" borderId="0" xfId="5" applyFont="1" applyAlignment="1">
      <alignment horizontal="center" wrapText="1"/>
    </xf>
    <xf numFmtId="0" fontId="3" fillId="0" borderId="0" xfId="5" applyFont="1" applyAlignment="1">
      <alignment horizontal="left" wrapText="1"/>
    </xf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0" xfId="5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1" fillId="0" borderId="0" xfId="5" applyFont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left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67" fontId="13" fillId="0" borderId="0" xfId="0" applyNumberFormat="1" applyFont="1" applyAlignment="1">
      <alignment vertical="center" wrapText="1"/>
    </xf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A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BK Peg - Prim. O-C Diagr.</a:t>
            </a:r>
          </a:p>
        </c:rich>
      </c:tx>
      <c:layout>
        <c:manualLayout>
          <c:xMode val="edge"/>
          <c:yMode val="edge"/>
          <c:x val="0.28482350309121962"/>
          <c:y val="4.3749999999999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95236867403589"/>
          <c:y val="0.24374999999999999"/>
          <c:w val="0.7546785207803981"/>
          <c:h val="0.534375000000000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-2730</c:v>
                </c:pt>
                <c:pt idx="1">
                  <c:v>-2581</c:v>
                </c:pt>
                <c:pt idx="2">
                  <c:v>-2579</c:v>
                </c:pt>
                <c:pt idx="3">
                  <c:v>-2532.5</c:v>
                </c:pt>
                <c:pt idx="4">
                  <c:v>-2530</c:v>
                </c:pt>
                <c:pt idx="5">
                  <c:v>-2528</c:v>
                </c:pt>
                <c:pt idx="6">
                  <c:v>-2526.5</c:v>
                </c:pt>
                <c:pt idx="7">
                  <c:v>-2522.5</c:v>
                </c:pt>
                <c:pt idx="8">
                  <c:v>-2518</c:v>
                </c:pt>
                <c:pt idx="9">
                  <c:v>-2506.5</c:v>
                </c:pt>
                <c:pt idx="10">
                  <c:v>-2407</c:v>
                </c:pt>
                <c:pt idx="11">
                  <c:v>-2403</c:v>
                </c:pt>
                <c:pt idx="12">
                  <c:v>-2397</c:v>
                </c:pt>
                <c:pt idx="13">
                  <c:v>-2391</c:v>
                </c:pt>
                <c:pt idx="14">
                  <c:v>-2387.5</c:v>
                </c:pt>
                <c:pt idx="15">
                  <c:v>-2381.5</c:v>
                </c:pt>
                <c:pt idx="16">
                  <c:v>-2377.5</c:v>
                </c:pt>
                <c:pt idx="17">
                  <c:v>-2377</c:v>
                </c:pt>
                <c:pt idx="18">
                  <c:v>-2375.5</c:v>
                </c:pt>
                <c:pt idx="19">
                  <c:v>-2373.5</c:v>
                </c:pt>
                <c:pt idx="20">
                  <c:v>-2369.5</c:v>
                </c:pt>
                <c:pt idx="21">
                  <c:v>0</c:v>
                </c:pt>
                <c:pt idx="22">
                  <c:v>400.5</c:v>
                </c:pt>
                <c:pt idx="23">
                  <c:v>400.5</c:v>
                </c:pt>
                <c:pt idx="24">
                  <c:v>938</c:v>
                </c:pt>
                <c:pt idx="25">
                  <c:v>1329.5</c:v>
                </c:pt>
                <c:pt idx="26">
                  <c:v>1329.5</c:v>
                </c:pt>
                <c:pt idx="27">
                  <c:v>1332</c:v>
                </c:pt>
                <c:pt idx="28">
                  <c:v>1332</c:v>
                </c:pt>
                <c:pt idx="29">
                  <c:v>1590.5</c:v>
                </c:pt>
                <c:pt idx="30">
                  <c:v>1661</c:v>
                </c:pt>
                <c:pt idx="31">
                  <c:v>1724</c:v>
                </c:pt>
                <c:pt idx="32">
                  <c:v>1739.5</c:v>
                </c:pt>
                <c:pt idx="33">
                  <c:v>1921.5</c:v>
                </c:pt>
                <c:pt idx="34">
                  <c:v>2261</c:v>
                </c:pt>
                <c:pt idx="35">
                  <c:v>2412</c:v>
                </c:pt>
                <c:pt idx="36">
                  <c:v>2592</c:v>
                </c:pt>
                <c:pt idx="37">
                  <c:v>2651</c:v>
                </c:pt>
                <c:pt idx="38">
                  <c:v>2651</c:v>
                </c:pt>
                <c:pt idx="39">
                  <c:v>2665</c:v>
                </c:pt>
                <c:pt idx="40">
                  <c:v>2733.5</c:v>
                </c:pt>
                <c:pt idx="41">
                  <c:v>2847</c:v>
                </c:pt>
                <c:pt idx="42">
                  <c:v>2925.5</c:v>
                </c:pt>
                <c:pt idx="43">
                  <c:v>2855</c:v>
                </c:pt>
                <c:pt idx="44">
                  <c:v>2847</c:v>
                </c:pt>
                <c:pt idx="45">
                  <c:v>2921.5</c:v>
                </c:pt>
                <c:pt idx="46">
                  <c:v>3062.5</c:v>
                </c:pt>
                <c:pt idx="47">
                  <c:v>3204</c:v>
                </c:pt>
              </c:numCache>
            </c:numRef>
          </c:xVal>
          <c:yVal>
            <c:numRef>
              <c:f>Active!$R$21:$R$67</c:f>
              <c:numCache>
                <c:formatCode>General</c:formatCode>
                <c:ptCount val="47"/>
                <c:pt idx="0">
                  <c:v>4.3050000022049062E-3</c:v>
                </c:pt>
                <c:pt idx="1">
                  <c:v>-2.061499995761551E-3</c:v>
                </c:pt>
                <c:pt idx="2">
                  <c:v>2.512149999893154E-2</c:v>
                </c:pt>
                <c:pt idx="4">
                  <c:v>-5.394999996497063E-3</c:v>
                </c:pt>
                <c:pt idx="5">
                  <c:v>-1.3211999998020474E-2</c:v>
                </c:pt>
                <c:pt idx="8">
                  <c:v>2.1703000002162298E-2</c:v>
                </c:pt>
                <c:pt idx="10">
                  <c:v>-9.1404999948281329E-3</c:v>
                </c:pt>
                <c:pt idx="11">
                  <c:v>-2.7744999933929648E-3</c:v>
                </c:pt>
                <c:pt idx="12">
                  <c:v>8.7745000018912833E-3</c:v>
                </c:pt>
                <c:pt idx="13">
                  <c:v>-6.6764999974111561E-3</c:v>
                </c:pt>
                <c:pt idx="17">
                  <c:v>6.6045000057783909E-3</c:v>
                </c:pt>
                <c:pt idx="21">
                  <c:v>0</c:v>
                </c:pt>
                <c:pt idx="27">
                  <c:v>4.9779999972088262E-3</c:v>
                </c:pt>
                <c:pt idx="28">
                  <c:v>4.9979999967035837E-3</c:v>
                </c:pt>
                <c:pt idx="30">
                  <c:v>6.1815000008209608E-3</c:v>
                </c:pt>
                <c:pt idx="31">
                  <c:v>4.3459999942569993E-3</c:v>
                </c:pt>
                <c:pt idx="34">
                  <c:v>9.0815000075963326E-3</c:v>
                </c:pt>
                <c:pt idx="35">
                  <c:v>7.2980000040843152E-3</c:v>
                </c:pt>
                <c:pt idx="36">
                  <c:v>8.3680000025196932E-3</c:v>
                </c:pt>
                <c:pt idx="37">
                  <c:v>6.6665000049397349E-3</c:v>
                </c:pt>
                <c:pt idx="38">
                  <c:v>6.8465000003925525E-3</c:v>
                </c:pt>
                <c:pt idx="39">
                  <c:v>7.8175000016926788E-3</c:v>
                </c:pt>
                <c:pt idx="41">
                  <c:v>1.1200500004633795E-2</c:v>
                </c:pt>
                <c:pt idx="43">
                  <c:v>7.73250000202097E-3</c:v>
                </c:pt>
                <c:pt idx="44">
                  <c:v>1.1200500004633795E-2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4B-4AA3-A02D-04D5B5C1638D}"/>
            </c:ext>
          </c:extLst>
        </c:ser>
        <c:ser>
          <c:idx val="1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-2730</c:v>
                </c:pt>
                <c:pt idx="1">
                  <c:v>-2581</c:v>
                </c:pt>
                <c:pt idx="2">
                  <c:v>-2579</c:v>
                </c:pt>
                <c:pt idx="3">
                  <c:v>-2532.5</c:v>
                </c:pt>
                <c:pt idx="4">
                  <c:v>-2530</c:v>
                </c:pt>
                <c:pt idx="5">
                  <c:v>-2528</c:v>
                </c:pt>
                <c:pt idx="6">
                  <c:v>-2526.5</c:v>
                </c:pt>
                <c:pt idx="7">
                  <c:v>-2522.5</c:v>
                </c:pt>
                <c:pt idx="8">
                  <c:v>-2518</c:v>
                </c:pt>
                <c:pt idx="9">
                  <c:v>-2506.5</c:v>
                </c:pt>
                <c:pt idx="10">
                  <c:v>-2407</c:v>
                </c:pt>
                <c:pt idx="11">
                  <c:v>-2403</c:v>
                </c:pt>
                <c:pt idx="12">
                  <c:v>-2397</c:v>
                </c:pt>
                <c:pt idx="13">
                  <c:v>-2391</c:v>
                </c:pt>
                <c:pt idx="14">
                  <c:v>-2387.5</c:v>
                </c:pt>
                <c:pt idx="15">
                  <c:v>-2381.5</c:v>
                </c:pt>
                <c:pt idx="16">
                  <c:v>-2377.5</c:v>
                </c:pt>
                <c:pt idx="17">
                  <c:v>-2377</c:v>
                </c:pt>
                <c:pt idx="18">
                  <c:v>-2375.5</c:v>
                </c:pt>
                <c:pt idx="19">
                  <c:v>-2373.5</c:v>
                </c:pt>
                <c:pt idx="20">
                  <c:v>-2369.5</c:v>
                </c:pt>
                <c:pt idx="21">
                  <c:v>0</c:v>
                </c:pt>
                <c:pt idx="22">
                  <c:v>400.5</c:v>
                </c:pt>
                <c:pt idx="23">
                  <c:v>400.5</c:v>
                </c:pt>
                <c:pt idx="24">
                  <c:v>938</c:v>
                </c:pt>
                <c:pt idx="25">
                  <c:v>1329.5</c:v>
                </c:pt>
                <c:pt idx="26">
                  <c:v>1329.5</c:v>
                </c:pt>
                <c:pt idx="27">
                  <c:v>1332</c:v>
                </c:pt>
                <c:pt idx="28">
                  <c:v>1332</c:v>
                </c:pt>
                <c:pt idx="29">
                  <c:v>1590.5</c:v>
                </c:pt>
                <c:pt idx="30">
                  <c:v>1661</c:v>
                </c:pt>
                <c:pt idx="31">
                  <c:v>1724</c:v>
                </c:pt>
                <c:pt idx="32">
                  <c:v>1739.5</c:v>
                </c:pt>
                <c:pt idx="33">
                  <c:v>1921.5</c:v>
                </c:pt>
                <c:pt idx="34">
                  <c:v>2261</c:v>
                </c:pt>
                <c:pt idx="35">
                  <c:v>2412</c:v>
                </c:pt>
                <c:pt idx="36">
                  <c:v>2592</c:v>
                </c:pt>
                <c:pt idx="37">
                  <c:v>2651</c:v>
                </c:pt>
                <c:pt idx="38">
                  <c:v>2651</c:v>
                </c:pt>
                <c:pt idx="39">
                  <c:v>2665</c:v>
                </c:pt>
                <c:pt idx="40">
                  <c:v>2733.5</c:v>
                </c:pt>
                <c:pt idx="41">
                  <c:v>2847</c:v>
                </c:pt>
                <c:pt idx="42">
                  <c:v>2925.5</c:v>
                </c:pt>
                <c:pt idx="43">
                  <c:v>2855</c:v>
                </c:pt>
                <c:pt idx="44">
                  <c:v>2847</c:v>
                </c:pt>
                <c:pt idx="45">
                  <c:v>2921.5</c:v>
                </c:pt>
                <c:pt idx="46">
                  <c:v>3062.5</c:v>
                </c:pt>
                <c:pt idx="47">
                  <c:v>3204</c:v>
                </c:pt>
              </c:numCache>
            </c:numRef>
          </c:xVal>
          <c:yVal>
            <c:numRef>
              <c:f>Active!$O$21:$O$68</c:f>
              <c:numCache>
                <c:formatCode>General</c:formatCode>
                <c:ptCount val="48"/>
                <c:pt idx="0">
                  <c:v>-7.6567004085279283E-3</c:v>
                </c:pt>
                <c:pt idx="1">
                  <c:v>-7.2117884775858851E-3</c:v>
                </c:pt>
                <c:pt idx="2">
                  <c:v>-7.205816505358475E-3</c:v>
                </c:pt>
                <c:pt idx="3">
                  <c:v>-7.0669681510711927E-3</c:v>
                </c:pt>
                <c:pt idx="4">
                  <c:v>-7.0595031857869309E-3</c:v>
                </c:pt>
                <c:pt idx="5">
                  <c:v>-7.0535312135595208E-3</c:v>
                </c:pt>
                <c:pt idx="6">
                  <c:v>-7.0490522343889632E-3</c:v>
                </c:pt>
                <c:pt idx="7">
                  <c:v>-7.0371082899341429E-3</c:v>
                </c:pt>
                <c:pt idx="8">
                  <c:v>-7.023671352422471E-3</c:v>
                </c:pt>
                <c:pt idx="9">
                  <c:v>-6.9893325121148635E-3</c:v>
                </c:pt>
                <c:pt idx="10">
                  <c:v>-6.692226893801217E-3</c:v>
                </c:pt>
                <c:pt idx="11">
                  <c:v>-6.6802829493463967E-3</c:v>
                </c:pt>
                <c:pt idx="12">
                  <c:v>-6.6623670326641671E-3</c:v>
                </c:pt>
                <c:pt idx="13">
                  <c:v>-6.6444511159819367E-3</c:v>
                </c:pt>
                <c:pt idx="14">
                  <c:v>-6.634000164583969E-3</c:v>
                </c:pt>
                <c:pt idx="15">
                  <c:v>-6.6160842479017394E-3</c:v>
                </c:pt>
                <c:pt idx="16">
                  <c:v>-6.6041403034469192E-3</c:v>
                </c:pt>
                <c:pt idx="17">
                  <c:v>-6.6026473103900666E-3</c:v>
                </c:pt>
                <c:pt idx="18">
                  <c:v>-6.5981683312195099E-3</c:v>
                </c:pt>
                <c:pt idx="19">
                  <c:v>-6.5921963589920998E-3</c:v>
                </c:pt>
                <c:pt idx="20">
                  <c:v>-6.5802524145372795E-3</c:v>
                </c:pt>
                <c:pt idx="21">
                  <c:v>4.9504168188669716E-4</c:v>
                </c:pt>
                <c:pt idx="22">
                  <c:v>1.6909291204255461E-3</c:v>
                </c:pt>
                <c:pt idx="23">
                  <c:v>1.6909291204255461E-3</c:v>
                </c:pt>
                <c:pt idx="24">
                  <c:v>3.2958966565419788E-3</c:v>
                </c:pt>
                <c:pt idx="25">
                  <c:v>4.4649102200574834E-3</c:v>
                </c:pt>
                <c:pt idx="26">
                  <c:v>4.4649102200574834E-3</c:v>
                </c:pt>
                <c:pt idx="27">
                  <c:v>4.4723751853417452E-3</c:v>
                </c:pt>
                <c:pt idx="28">
                  <c:v>4.4723751853417452E-3</c:v>
                </c:pt>
                <c:pt idx="29">
                  <c:v>5.2442525957344856E-3</c:v>
                </c:pt>
                <c:pt idx="30">
                  <c:v>5.4547646167506878E-3</c:v>
                </c:pt>
                <c:pt idx="31">
                  <c:v>5.642881741914102E-3</c:v>
                </c:pt>
                <c:pt idx="32">
                  <c:v>5.6891645266765297E-3</c:v>
                </c:pt>
                <c:pt idx="33">
                  <c:v>6.2326139993708375E-3</c:v>
                </c:pt>
                <c:pt idx="34">
                  <c:v>7.2463562849736825E-3</c:v>
                </c:pt>
                <c:pt idx="35">
                  <c:v>7.6972401881431358E-3</c:v>
                </c:pt>
                <c:pt idx="36">
                  <c:v>8.2347176886100344E-3</c:v>
                </c:pt>
                <c:pt idx="37">
                  <c:v>8.4108908693186282E-3</c:v>
                </c:pt>
                <c:pt idx="38">
                  <c:v>8.4108908693186282E-3</c:v>
                </c:pt>
                <c:pt idx="39">
                  <c:v>8.4526946749104992E-3</c:v>
                </c:pt>
                <c:pt idx="40">
                  <c:v>8.6572347236992912E-3</c:v>
                </c:pt>
                <c:pt idx="41">
                  <c:v>8.9961441476048079E-3</c:v>
                </c:pt>
                <c:pt idx="42">
                  <c:v>9.2305440575306506E-3</c:v>
                </c:pt>
                <c:pt idx="43">
                  <c:v>9.0200320365144485E-3</c:v>
                </c:pt>
                <c:pt idx="44">
                  <c:v>8.9961441476048079E-3</c:v>
                </c:pt>
                <c:pt idx="45">
                  <c:v>9.2186001130758304E-3</c:v>
                </c:pt>
                <c:pt idx="46">
                  <c:v>9.6396241551082312E-3</c:v>
                </c:pt>
                <c:pt idx="47">
                  <c:v>1.006214119019749E-2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4B-4AA3-A02D-04D5B5C16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25736"/>
        <c:axId val="1"/>
      </c:scatterChart>
      <c:valAx>
        <c:axId val="750125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2995836539137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6528066528066532E-2"/>
              <c:y val="0.4156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257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50108315462646"/>
          <c:y val="0.89687499999999998"/>
          <c:w val="0.3056135238812404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BK Peg - O-C Diagr.</a:t>
            </a:r>
          </a:p>
        </c:rich>
      </c:tx>
      <c:layout>
        <c:manualLayout>
          <c:xMode val="edge"/>
          <c:yMode val="edge"/>
          <c:x val="0.36774193548387096"/>
          <c:y val="4.3749999999999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38709677419354"/>
          <c:y val="0.24374999999999999"/>
          <c:w val="0.8032258064516129"/>
          <c:h val="0.534375000000000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-2730</c:v>
                </c:pt>
                <c:pt idx="1">
                  <c:v>-2581</c:v>
                </c:pt>
                <c:pt idx="2">
                  <c:v>-2579</c:v>
                </c:pt>
                <c:pt idx="3">
                  <c:v>-2532.5</c:v>
                </c:pt>
                <c:pt idx="4">
                  <c:v>-2530</c:v>
                </c:pt>
                <c:pt idx="5">
                  <c:v>-2528</c:v>
                </c:pt>
                <c:pt idx="6">
                  <c:v>-2526.5</c:v>
                </c:pt>
                <c:pt idx="7">
                  <c:v>-2522.5</c:v>
                </c:pt>
                <c:pt idx="8">
                  <c:v>-2518</c:v>
                </c:pt>
                <c:pt idx="9">
                  <c:v>-2506.5</c:v>
                </c:pt>
                <c:pt idx="10">
                  <c:v>-2407</c:v>
                </c:pt>
                <c:pt idx="11">
                  <c:v>-2403</c:v>
                </c:pt>
                <c:pt idx="12">
                  <c:v>-2397</c:v>
                </c:pt>
                <c:pt idx="13">
                  <c:v>-2391</c:v>
                </c:pt>
                <c:pt idx="14">
                  <c:v>-2387.5</c:v>
                </c:pt>
                <c:pt idx="15">
                  <c:v>-2381.5</c:v>
                </c:pt>
                <c:pt idx="16">
                  <c:v>-2377.5</c:v>
                </c:pt>
                <c:pt idx="17">
                  <c:v>-2377</c:v>
                </c:pt>
                <c:pt idx="18">
                  <c:v>-2375.5</c:v>
                </c:pt>
                <c:pt idx="19">
                  <c:v>-2373.5</c:v>
                </c:pt>
                <c:pt idx="20">
                  <c:v>-2369.5</c:v>
                </c:pt>
                <c:pt idx="21">
                  <c:v>0</c:v>
                </c:pt>
                <c:pt idx="22">
                  <c:v>400.5</c:v>
                </c:pt>
                <c:pt idx="23">
                  <c:v>400.5</c:v>
                </c:pt>
                <c:pt idx="24">
                  <c:v>938</c:v>
                </c:pt>
                <c:pt idx="25">
                  <c:v>1329.5</c:v>
                </c:pt>
                <c:pt idx="26">
                  <c:v>1329.5</c:v>
                </c:pt>
                <c:pt idx="27">
                  <c:v>1332</c:v>
                </c:pt>
                <c:pt idx="28">
                  <c:v>1332</c:v>
                </c:pt>
                <c:pt idx="29">
                  <c:v>1590.5</c:v>
                </c:pt>
                <c:pt idx="30">
                  <c:v>1661</c:v>
                </c:pt>
                <c:pt idx="31">
                  <c:v>1724</c:v>
                </c:pt>
                <c:pt idx="32">
                  <c:v>1739.5</c:v>
                </c:pt>
                <c:pt idx="33">
                  <c:v>1921.5</c:v>
                </c:pt>
                <c:pt idx="34">
                  <c:v>2261</c:v>
                </c:pt>
                <c:pt idx="35">
                  <c:v>2412</c:v>
                </c:pt>
                <c:pt idx="36">
                  <c:v>2592</c:v>
                </c:pt>
                <c:pt idx="37">
                  <c:v>2651</c:v>
                </c:pt>
                <c:pt idx="38">
                  <c:v>2651</c:v>
                </c:pt>
                <c:pt idx="39">
                  <c:v>2665</c:v>
                </c:pt>
                <c:pt idx="40">
                  <c:v>2733.5</c:v>
                </c:pt>
                <c:pt idx="41">
                  <c:v>2847</c:v>
                </c:pt>
                <c:pt idx="42">
                  <c:v>2925.5</c:v>
                </c:pt>
                <c:pt idx="43">
                  <c:v>2855</c:v>
                </c:pt>
                <c:pt idx="44">
                  <c:v>2847</c:v>
                </c:pt>
                <c:pt idx="45">
                  <c:v>2921.5</c:v>
                </c:pt>
                <c:pt idx="46">
                  <c:v>3062.5</c:v>
                </c:pt>
                <c:pt idx="47">
                  <c:v>3204</c:v>
                </c:pt>
              </c:numCache>
            </c:numRef>
          </c:xVal>
          <c:yVal>
            <c:numRef>
              <c:f>Active!$H$21:$H$68</c:f>
              <c:numCache>
                <c:formatCode>General</c:formatCode>
                <c:ptCount val="48"/>
                <c:pt idx="0">
                  <c:v>4.3050000022049062E-3</c:v>
                </c:pt>
                <c:pt idx="1">
                  <c:v>-2.061499995761551E-3</c:v>
                </c:pt>
                <c:pt idx="2">
                  <c:v>2.512149999893154E-2</c:v>
                </c:pt>
                <c:pt idx="3">
                  <c:v>2.3376250002911547E-2</c:v>
                </c:pt>
                <c:pt idx="4">
                  <c:v>-5.394999996497063E-3</c:v>
                </c:pt>
                <c:pt idx="5">
                  <c:v>-1.3211999998020474E-2</c:v>
                </c:pt>
                <c:pt idx="6">
                  <c:v>-2.80747499964491E-2</c:v>
                </c:pt>
                <c:pt idx="7">
                  <c:v>-1.5708749993791571E-2</c:v>
                </c:pt>
                <c:pt idx="8">
                  <c:v>2.1703000002162298E-2</c:v>
                </c:pt>
                <c:pt idx="9">
                  <c:v>-2.0244749997800682E-2</c:v>
                </c:pt>
                <c:pt idx="10">
                  <c:v>-9.1404999948281329E-3</c:v>
                </c:pt>
                <c:pt idx="11">
                  <c:v>-2.7744999933929648E-3</c:v>
                </c:pt>
                <c:pt idx="12">
                  <c:v>8.7745000018912833E-3</c:v>
                </c:pt>
                <c:pt idx="13">
                  <c:v>-6.6764999974111561E-3</c:v>
                </c:pt>
                <c:pt idx="14">
                  <c:v>-9.3562499932886567E-3</c:v>
                </c:pt>
                <c:pt idx="15">
                  <c:v>-1.1807249997218605E-2</c:v>
                </c:pt>
                <c:pt idx="16">
                  <c:v>-3.0441250000876607E-2</c:v>
                </c:pt>
                <c:pt idx="17">
                  <c:v>6.6045000057783909E-3</c:v>
                </c:pt>
                <c:pt idx="18">
                  <c:v>7.4175000190734863E-4</c:v>
                </c:pt>
                <c:pt idx="19">
                  <c:v>-1.0752499983937014E-3</c:v>
                </c:pt>
                <c:pt idx="20">
                  <c:v>-1.9709249998413725E-2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0E-46C1-A797-5B0E2DF92D4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-2730</c:v>
                </c:pt>
                <c:pt idx="1">
                  <c:v>-2581</c:v>
                </c:pt>
                <c:pt idx="2">
                  <c:v>-2579</c:v>
                </c:pt>
                <c:pt idx="3">
                  <c:v>-2532.5</c:v>
                </c:pt>
                <c:pt idx="4">
                  <c:v>-2530</c:v>
                </c:pt>
                <c:pt idx="5">
                  <c:v>-2528</c:v>
                </c:pt>
                <c:pt idx="6">
                  <c:v>-2526.5</c:v>
                </c:pt>
                <c:pt idx="7">
                  <c:v>-2522.5</c:v>
                </c:pt>
                <c:pt idx="8">
                  <c:v>-2518</c:v>
                </c:pt>
                <c:pt idx="9">
                  <c:v>-2506.5</c:v>
                </c:pt>
                <c:pt idx="10">
                  <c:v>-2407</c:v>
                </c:pt>
                <c:pt idx="11">
                  <c:v>-2403</c:v>
                </c:pt>
                <c:pt idx="12">
                  <c:v>-2397</c:v>
                </c:pt>
                <c:pt idx="13">
                  <c:v>-2391</c:v>
                </c:pt>
                <c:pt idx="14">
                  <c:v>-2387.5</c:v>
                </c:pt>
                <c:pt idx="15">
                  <c:v>-2381.5</c:v>
                </c:pt>
                <c:pt idx="16">
                  <c:v>-2377.5</c:v>
                </c:pt>
                <c:pt idx="17">
                  <c:v>-2377</c:v>
                </c:pt>
                <c:pt idx="18">
                  <c:v>-2375.5</c:v>
                </c:pt>
                <c:pt idx="19">
                  <c:v>-2373.5</c:v>
                </c:pt>
                <c:pt idx="20">
                  <c:v>-2369.5</c:v>
                </c:pt>
                <c:pt idx="21">
                  <c:v>0</c:v>
                </c:pt>
                <c:pt idx="22">
                  <c:v>400.5</c:v>
                </c:pt>
                <c:pt idx="23">
                  <c:v>400.5</c:v>
                </c:pt>
                <c:pt idx="24">
                  <c:v>938</c:v>
                </c:pt>
                <c:pt idx="25">
                  <c:v>1329.5</c:v>
                </c:pt>
                <c:pt idx="26">
                  <c:v>1329.5</c:v>
                </c:pt>
                <c:pt idx="27">
                  <c:v>1332</c:v>
                </c:pt>
                <c:pt idx="28">
                  <c:v>1332</c:v>
                </c:pt>
                <c:pt idx="29">
                  <c:v>1590.5</c:v>
                </c:pt>
                <c:pt idx="30">
                  <c:v>1661</c:v>
                </c:pt>
                <c:pt idx="31">
                  <c:v>1724</c:v>
                </c:pt>
                <c:pt idx="32">
                  <c:v>1739.5</c:v>
                </c:pt>
                <c:pt idx="33">
                  <c:v>1921.5</c:v>
                </c:pt>
                <c:pt idx="34">
                  <c:v>2261</c:v>
                </c:pt>
                <c:pt idx="35">
                  <c:v>2412</c:v>
                </c:pt>
                <c:pt idx="36">
                  <c:v>2592</c:v>
                </c:pt>
                <c:pt idx="37">
                  <c:v>2651</c:v>
                </c:pt>
                <c:pt idx="38">
                  <c:v>2651</c:v>
                </c:pt>
                <c:pt idx="39">
                  <c:v>2665</c:v>
                </c:pt>
                <c:pt idx="40">
                  <c:v>2733.5</c:v>
                </c:pt>
                <c:pt idx="41">
                  <c:v>2847</c:v>
                </c:pt>
                <c:pt idx="42">
                  <c:v>2925.5</c:v>
                </c:pt>
                <c:pt idx="43">
                  <c:v>2855</c:v>
                </c:pt>
                <c:pt idx="44">
                  <c:v>2847</c:v>
                </c:pt>
                <c:pt idx="45">
                  <c:v>2921.5</c:v>
                </c:pt>
                <c:pt idx="46">
                  <c:v>3062.5</c:v>
                </c:pt>
                <c:pt idx="47">
                  <c:v>3204</c:v>
                </c:pt>
              </c:numCache>
            </c:numRef>
          </c:xVal>
          <c:yVal>
            <c:numRef>
              <c:f>Active!$I$21:$I$68</c:f>
              <c:numCache>
                <c:formatCode>General</c:formatCode>
                <c:ptCount val="48"/>
                <c:pt idx="21">
                  <c:v>0</c:v>
                </c:pt>
                <c:pt idx="22">
                  <c:v>1.5457500048796646E-3</c:v>
                </c:pt>
                <c:pt idx="23">
                  <c:v>1.5957500072545372E-3</c:v>
                </c:pt>
                <c:pt idx="25">
                  <c:v>1.6392500037909485E-3</c:v>
                </c:pt>
                <c:pt idx="26">
                  <c:v>1.6492499999003485E-3</c:v>
                </c:pt>
                <c:pt idx="27">
                  <c:v>4.9779999972088262E-3</c:v>
                </c:pt>
                <c:pt idx="28">
                  <c:v>4.9979999967035837E-3</c:v>
                </c:pt>
                <c:pt idx="29">
                  <c:v>-7.8692499955650419E-3</c:v>
                </c:pt>
                <c:pt idx="30">
                  <c:v>6.1815000008209608E-3</c:v>
                </c:pt>
                <c:pt idx="31">
                  <c:v>4.3459999942569993E-3</c:v>
                </c:pt>
                <c:pt idx="32">
                  <c:v>-5.735750004532747E-3</c:v>
                </c:pt>
                <c:pt idx="33">
                  <c:v>-5.0827499944716692E-3</c:v>
                </c:pt>
                <c:pt idx="34">
                  <c:v>9.0815000075963326E-3</c:v>
                </c:pt>
                <c:pt idx="35">
                  <c:v>7.2980000040843152E-3</c:v>
                </c:pt>
                <c:pt idx="36">
                  <c:v>8.3680000025196932E-3</c:v>
                </c:pt>
                <c:pt idx="37">
                  <c:v>6.6665000049397349E-3</c:v>
                </c:pt>
                <c:pt idx="38">
                  <c:v>6.8465000003925525E-3</c:v>
                </c:pt>
                <c:pt idx="39">
                  <c:v>7.8175000016926788E-3</c:v>
                </c:pt>
                <c:pt idx="40">
                  <c:v>-5.2347499949974008E-3</c:v>
                </c:pt>
                <c:pt idx="41">
                  <c:v>1.1200500004633795E-2</c:v>
                </c:pt>
                <c:pt idx="42">
                  <c:v>-1.7916750002768822E-2</c:v>
                </c:pt>
                <c:pt idx="43">
                  <c:v>7.73250000202097E-3</c:v>
                </c:pt>
                <c:pt idx="44">
                  <c:v>1.1200500004633795E-2</c:v>
                </c:pt>
                <c:pt idx="45">
                  <c:v>-4.4527499994728714E-3</c:v>
                </c:pt>
                <c:pt idx="46">
                  <c:v>-5.6812499969964847E-3</c:v>
                </c:pt>
                <c:pt idx="47">
                  <c:v>8.9079998433589935E-3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0E-46C1-A797-5B0E2DF92D4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-2730</c:v>
                </c:pt>
                <c:pt idx="1">
                  <c:v>-2581</c:v>
                </c:pt>
                <c:pt idx="2">
                  <c:v>-2579</c:v>
                </c:pt>
                <c:pt idx="3">
                  <c:v>-2532.5</c:v>
                </c:pt>
                <c:pt idx="4">
                  <c:v>-2530</c:v>
                </c:pt>
                <c:pt idx="5">
                  <c:v>-2528</c:v>
                </c:pt>
                <c:pt idx="6">
                  <c:v>-2526.5</c:v>
                </c:pt>
                <c:pt idx="7">
                  <c:v>-2522.5</c:v>
                </c:pt>
                <c:pt idx="8">
                  <c:v>-2518</c:v>
                </c:pt>
                <c:pt idx="9">
                  <c:v>-2506.5</c:v>
                </c:pt>
                <c:pt idx="10">
                  <c:v>-2407</c:v>
                </c:pt>
                <c:pt idx="11">
                  <c:v>-2403</c:v>
                </c:pt>
                <c:pt idx="12">
                  <c:v>-2397</c:v>
                </c:pt>
                <c:pt idx="13">
                  <c:v>-2391</c:v>
                </c:pt>
                <c:pt idx="14">
                  <c:v>-2387.5</c:v>
                </c:pt>
                <c:pt idx="15">
                  <c:v>-2381.5</c:v>
                </c:pt>
                <c:pt idx="16">
                  <c:v>-2377.5</c:v>
                </c:pt>
                <c:pt idx="17">
                  <c:v>-2377</c:v>
                </c:pt>
                <c:pt idx="18">
                  <c:v>-2375.5</c:v>
                </c:pt>
                <c:pt idx="19">
                  <c:v>-2373.5</c:v>
                </c:pt>
                <c:pt idx="20">
                  <c:v>-2369.5</c:v>
                </c:pt>
                <c:pt idx="21">
                  <c:v>0</c:v>
                </c:pt>
                <c:pt idx="22">
                  <c:v>400.5</c:v>
                </c:pt>
                <c:pt idx="23">
                  <c:v>400.5</c:v>
                </c:pt>
                <c:pt idx="24">
                  <c:v>938</c:v>
                </c:pt>
                <c:pt idx="25">
                  <c:v>1329.5</c:v>
                </c:pt>
                <c:pt idx="26">
                  <c:v>1329.5</c:v>
                </c:pt>
                <c:pt idx="27">
                  <c:v>1332</c:v>
                </c:pt>
                <c:pt idx="28">
                  <c:v>1332</c:v>
                </c:pt>
                <c:pt idx="29">
                  <c:v>1590.5</c:v>
                </c:pt>
                <c:pt idx="30">
                  <c:v>1661</c:v>
                </c:pt>
                <c:pt idx="31">
                  <c:v>1724</c:v>
                </c:pt>
                <c:pt idx="32">
                  <c:v>1739.5</c:v>
                </c:pt>
                <c:pt idx="33">
                  <c:v>1921.5</c:v>
                </c:pt>
                <c:pt idx="34">
                  <c:v>2261</c:v>
                </c:pt>
                <c:pt idx="35">
                  <c:v>2412</c:v>
                </c:pt>
                <c:pt idx="36">
                  <c:v>2592</c:v>
                </c:pt>
                <c:pt idx="37">
                  <c:v>2651</c:v>
                </c:pt>
                <c:pt idx="38">
                  <c:v>2651</c:v>
                </c:pt>
                <c:pt idx="39">
                  <c:v>2665</c:v>
                </c:pt>
                <c:pt idx="40">
                  <c:v>2733.5</c:v>
                </c:pt>
                <c:pt idx="41">
                  <c:v>2847</c:v>
                </c:pt>
                <c:pt idx="42">
                  <c:v>2925.5</c:v>
                </c:pt>
                <c:pt idx="43">
                  <c:v>2855</c:v>
                </c:pt>
                <c:pt idx="44">
                  <c:v>2847</c:v>
                </c:pt>
                <c:pt idx="45">
                  <c:v>2921.5</c:v>
                </c:pt>
                <c:pt idx="46">
                  <c:v>3062.5</c:v>
                </c:pt>
                <c:pt idx="47">
                  <c:v>3204</c:v>
                </c:pt>
              </c:numCache>
            </c:numRef>
          </c:xVal>
          <c:yVal>
            <c:numRef>
              <c:f>Active!$J$21:$J$68</c:f>
              <c:numCache>
                <c:formatCode>General</c:formatCode>
                <c:ptCount val="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0E-46C1-A797-5B0E2DF92D4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-2730</c:v>
                </c:pt>
                <c:pt idx="1">
                  <c:v>-2581</c:v>
                </c:pt>
                <c:pt idx="2">
                  <c:v>-2579</c:v>
                </c:pt>
                <c:pt idx="3">
                  <c:v>-2532.5</c:v>
                </c:pt>
                <c:pt idx="4">
                  <c:v>-2530</c:v>
                </c:pt>
                <c:pt idx="5">
                  <c:v>-2528</c:v>
                </c:pt>
                <c:pt idx="6">
                  <c:v>-2526.5</c:v>
                </c:pt>
                <c:pt idx="7">
                  <c:v>-2522.5</c:v>
                </c:pt>
                <c:pt idx="8">
                  <c:v>-2518</c:v>
                </c:pt>
                <c:pt idx="9">
                  <c:v>-2506.5</c:v>
                </c:pt>
                <c:pt idx="10">
                  <c:v>-2407</c:v>
                </c:pt>
                <c:pt idx="11">
                  <c:v>-2403</c:v>
                </c:pt>
                <c:pt idx="12">
                  <c:v>-2397</c:v>
                </c:pt>
                <c:pt idx="13">
                  <c:v>-2391</c:v>
                </c:pt>
                <c:pt idx="14">
                  <c:v>-2387.5</c:v>
                </c:pt>
                <c:pt idx="15">
                  <c:v>-2381.5</c:v>
                </c:pt>
                <c:pt idx="16">
                  <c:v>-2377.5</c:v>
                </c:pt>
                <c:pt idx="17">
                  <c:v>-2377</c:v>
                </c:pt>
                <c:pt idx="18">
                  <c:v>-2375.5</c:v>
                </c:pt>
                <c:pt idx="19">
                  <c:v>-2373.5</c:v>
                </c:pt>
                <c:pt idx="20">
                  <c:v>-2369.5</c:v>
                </c:pt>
                <c:pt idx="21">
                  <c:v>0</c:v>
                </c:pt>
                <c:pt idx="22">
                  <c:v>400.5</c:v>
                </c:pt>
                <c:pt idx="23">
                  <c:v>400.5</c:v>
                </c:pt>
                <c:pt idx="24">
                  <c:v>938</c:v>
                </c:pt>
                <c:pt idx="25">
                  <c:v>1329.5</c:v>
                </c:pt>
                <c:pt idx="26">
                  <c:v>1329.5</c:v>
                </c:pt>
                <c:pt idx="27">
                  <c:v>1332</c:v>
                </c:pt>
                <c:pt idx="28">
                  <c:v>1332</c:v>
                </c:pt>
                <c:pt idx="29">
                  <c:v>1590.5</c:v>
                </c:pt>
                <c:pt idx="30">
                  <c:v>1661</c:v>
                </c:pt>
                <c:pt idx="31">
                  <c:v>1724</c:v>
                </c:pt>
                <c:pt idx="32">
                  <c:v>1739.5</c:v>
                </c:pt>
                <c:pt idx="33">
                  <c:v>1921.5</c:v>
                </c:pt>
                <c:pt idx="34">
                  <c:v>2261</c:v>
                </c:pt>
                <c:pt idx="35">
                  <c:v>2412</c:v>
                </c:pt>
                <c:pt idx="36">
                  <c:v>2592</c:v>
                </c:pt>
                <c:pt idx="37">
                  <c:v>2651</c:v>
                </c:pt>
                <c:pt idx="38">
                  <c:v>2651</c:v>
                </c:pt>
                <c:pt idx="39">
                  <c:v>2665</c:v>
                </c:pt>
                <c:pt idx="40">
                  <c:v>2733.5</c:v>
                </c:pt>
                <c:pt idx="41">
                  <c:v>2847</c:v>
                </c:pt>
                <c:pt idx="42">
                  <c:v>2925.5</c:v>
                </c:pt>
                <c:pt idx="43">
                  <c:v>2855</c:v>
                </c:pt>
                <c:pt idx="44">
                  <c:v>2847</c:v>
                </c:pt>
                <c:pt idx="45">
                  <c:v>2921.5</c:v>
                </c:pt>
                <c:pt idx="46">
                  <c:v>3062.5</c:v>
                </c:pt>
                <c:pt idx="47">
                  <c:v>3204</c:v>
                </c:pt>
              </c:numCache>
            </c:numRef>
          </c:xVal>
          <c:yVal>
            <c:numRef>
              <c:f>Active!$K$21:$K$68</c:f>
              <c:numCache>
                <c:formatCode>General</c:formatCode>
                <c:ptCount val="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0E-46C1-A797-5B0E2DF92D4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-2730</c:v>
                </c:pt>
                <c:pt idx="1">
                  <c:v>-2581</c:v>
                </c:pt>
                <c:pt idx="2">
                  <c:v>-2579</c:v>
                </c:pt>
                <c:pt idx="3">
                  <c:v>-2532.5</c:v>
                </c:pt>
                <c:pt idx="4">
                  <c:v>-2530</c:v>
                </c:pt>
                <c:pt idx="5">
                  <c:v>-2528</c:v>
                </c:pt>
                <c:pt idx="6">
                  <c:v>-2526.5</c:v>
                </c:pt>
                <c:pt idx="7">
                  <c:v>-2522.5</c:v>
                </c:pt>
                <c:pt idx="8">
                  <c:v>-2518</c:v>
                </c:pt>
                <c:pt idx="9">
                  <c:v>-2506.5</c:v>
                </c:pt>
                <c:pt idx="10">
                  <c:v>-2407</c:v>
                </c:pt>
                <c:pt idx="11">
                  <c:v>-2403</c:v>
                </c:pt>
                <c:pt idx="12">
                  <c:v>-2397</c:v>
                </c:pt>
                <c:pt idx="13">
                  <c:v>-2391</c:v>
                </c:pt>
                <c:pt idx="14">
                  <c:v>-2387.5</c:v>
                </c:pt>
                <c:pt idx="15">
                  <c:v>-2381.5</c:v>
                </c:pt>
                <c:pt idx="16">
                  <c:v>-2377.5</c:v>
                </c:pt>
                <c:pt idx="17">
                  <c:v>-2377</c:v>
                </c:pt>
                <c:pt idx="18">
                  <c:v>-2375.5</c:v>
                </c:pt>
                <c:pt idx="19">
                  <c:v>-2373.5</c:v>
                </c:pt>
                <c:pt idx="20">
                  <c:v>-2369.5</c:v>
                </c:pt>
                <c:pt idx="21">
                  <c:v>0</c:v>
                </c:pt>
                <c:pt idx="22">
                  <c:v>400.5</c:v>
                </c:pt>
                <c:pt idx="23">
                  <c:v>400.5</c:v>
                </c:pt>
                <c:pt idx="24">
                  <c:v>938</c:v>
                </c:pt>
                <c:pt idx="25">
                  <c:v>1329.5</c:v>
                </c:pt>
                <c:pt idx="26">
                  <c:v>1329.5</c:v>
                </c:pt>
                <c:pt idx="27">
                  <c:v>1332</c:v>
                </c:pt>
                <c:pt idx="28">
                  <c:v>1332</c:v>
                </c:pt>
                <c:pt idx="29">
                  <c:v>1590.5</c:v>
                </c:pt>
                <c:pt idx="30">
                  <c:v>1661</c:v>
                </c:pt>
                <c:pt idx="31">
                  <c:v>1724</c:v>
                </c:pt>
                <c:pt idx="32">
                  <c:v>1739.5</c:v>
                </c:pt>
                <c:pt idx="33">
                  <c:v>1921.5</c:v>
                </c:pt>
                <c:pt idx="34">
                  <c:v>2261</c:v>
                </c:pt>
                <c:pt idx="35">
                  <c:v>2412</c:v>
                </c:pt>
                <c:pt idx="36">
                  <c:v>2592</c:v>
                </c:pt>
                <c:pt idx="37">
                  <c:v>2651</c:v>
                </c:pt>
                <c:pt idx="38">
                  <c:v>2651</c:v>
                </c:pt>
                <c:pt idx="39">
                  <c:v>2665</c:v>
                </c:pt>
                <c:pt idx="40">
                  <c:v>2733.5</c:v>
                </c:pt>
                <c:pt idx="41">
                  <c:v>2847</c:v>
                </c:pt>
                <c:pt idx="42">
                  <c:v>2925.5</c:v>
                </c:pt>
                <c:pt idx="43">
                  <c:v>2855</c:v>
                </c:pt>
                <c:pt idx="44">
                  <c:v>2847</c:v>
                </c:pt>
                <c:pt idx="45">
                  <c:v>2921.5</c:v>
                </c:pt>
                <c:pt idx="46">
                  <c:v>3062.5</c:v>
                </c:pt>
                <c:pt idx="47">
                  <c:v>3204</c:v>
                </c:pt>
              </c:numCache>
            </c:numRef>
          </c:xVal>
          <c:yVal>
            <c:numRef>
              <c:f>Active!$L$21:$L$68</c:f>
              <c:numCache>
                <c:formatCode>General</c:formatCode>
                <c:ptCount val="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0E-46C1-A797-5B0E2DF92D4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-2730</c:v>
                </c:pt>
                <c:pt idx="1">
                  <c:v>-2581</c:v>
                </c:pt>
                <c:pt idx="2">
                  <c:v>-2579</c:v>
                </c:pt>
                <c:pt idx="3">
                  <c:v>-2532.5</c:v>
                </c:pt>
                <c:pt idx="4">
                  <c:v>-2530</c:v>
                </c:pt>
                <c:pt idx="5">
                  <c:v>-2528</c:v>
                </c:pt>
                <c:pt idx="6">
                  <c:v>-2526.5</c:v>
                </c:pt>
                <c:pt idx="7">
                  <c:v>-2522.5</c:v>
                </c:pt>
                <c:pt idx="8">
                  <c:v>-2518</c:v>
                </c:pt>
                <c:pt idx="9">
                  <c:v>-2506.5</c:v>
                </c:pt>
                <c:pt idx="10">
                  <c:v>-2407</c:v>
                </c:pt>
                <c:pt idx="11">
                  <c:v>-2403</c:v>
                </c:pt>
                <c:pt idx="12">
                  <c:v>-2397</c:v>
                </c:pt>
                <c:pt idx="13">
                  <c:v>-2391</c:v>
                </c:pt>
                <c:pt idx="14">
                  <c:v>-2387.5</c:v>
                </c:pt>
                <c:pt idx="15">
                  <c:v>-2381.5</c:v>
                </c:pt>
                <c:pt idx="16">
                  <c:v>-2377.5</c:v>
                </c:pt>
                <c:pt idx="17">
                  <c:v>-2377</c:v>
                </c:pt>
                <c:pt idx="18">
                  <c:v>-2375.5</c:v>
                </c:pt>
                <c:pt idx="19">
                  <c:v>-2373.5</c:v>
                </c:pt>
                <c:pt idx="20">
                  <c:v>-2369.5</c:v>
                </c:pt>
                <c:pt idx="21">
                  <c:v>0</c:v>
                </c:pt>
                <c:pt idx="22">
                  <c:v>400.5</c:v>
                </c:pt>
                <c:pt idx="23">
                  <c:v>400.5</c:v>
                </c:pt>
                <c:pt idx="24">
                  <c:v>938</c:v>
                </c:pt>
                <c:pt idx="25">
                  <c:v>1329.5</c:v>
                </c:pt>
                <c:pt idx="26">
                  <c:v>1329.5</c:v>
                </c:pt>
                <c:pt idx="27">
                  <c:v>1332</c:v>
                </c:pt>
                <c:pt idx="28">
                  <c:v>1332</c:v>
                </c:pt>
                <c:pt idx="29">
                  <c:v>1590.5</c:v>
                </c:pt>
                <c:pt idx="30">
                  <c:v>1661</c:v>
                </c:pt>
                <c:pt idx="31">
                  <c:v>1724</c:v>
                </c:pt>
                <c:pt idx="32">
                  <c:v>1739.5</c:v>
                </c:pt>
                <c:pt idx="33">
                  <c:v>1921.5</c:v>
                </c:pt>
                <c:pt idx="34">
                  <c:v>2261</c:v>
                </c:pt>
                <c:pt idx="35">
                  <c:v>2412</c:v>
                </c:pt>
                <c:pt idx="36">
                  <c:v>2592</c:v>
                </c:pt>
                <c:pt idx="37">
                  <c:v>2651</c:v>
                </c:pt>
                <c:pt idx="38">
                  <c:v>2651</c:v>
                </c:pt>
                <c:pt idx="39">
                  <c:v>2665</c:v>
                </c:pt>
                <c:pt idx="40">
                  <c:v>2733.5</c:v>
                </c:pt>
                <c:pt idx="41">
                  <c:v>2847</c:v>
                </c:pt>
                <c:pt idx="42">
                  <c:v>2925.5</c:v>
                </c:pt>
                <c:pt idx="43">
                  <c:v>2855</c:v>
                </c:pt>
                <c:pt idx="44">
                  <c:v>2847</c:v>
                </c:pt>
                <c:pt idx="45">
                  <c:v>2921.5</c:v>
                </c:pt>
                <c:pt idx="46">
                  <c:v>3062.5</c:v>
                </c:pt>
                <c:pt idx="47">
                  <c:v>3204</c:v>
                </c:pt>
              </c:numCache>
            </c:numRef>
          </c:xVal>
          <c:yVal>
            <c:numRef>
              <c:f>Active!$M$21:$M$68</c:f>
              <c:numCache>
                <c:formatCode>General</c:formatCode>
                <c:ptCount val="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0E-46C1-A797-5B0E2DF92D4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-2730</c:v>
                </c:pt>
                <c:pt idx="1">
                  <c:v>-2581</c:v>
                </c:pt>
                <c:pt idx="2">
                  <c:v>-2579</c:v>
                </c:pt>
                <c:pt idx="3">
                  <c:v>-2532.5</c:v>
                </c:pt>
                <c:pt idx="4">
                  <c:v>-2530</c:v>
                </c:pt>
                <c:pt idx="5">
                  <c:v>-2528</c:v>
                </c:pt>
                <c:pt idx="6">
                  <c:v>-2526.5</c:v>
                </c:pt>
                <c:pt idx="7">
                  <c:v>-2522.5</c:v>
                </c:pt>
                <c:pt idx="8">
                  <c:v>-2518</c:v>
                </c:pt>
                <c:pt idx="9">
                  <c:v>-2506.5</c:v>
                </c:pt>
                <c:pt idx="10">
                  <c:v>-2407</c:v>
                </c:pt>
                <c:pt idx="11">
                  <c:v>-2403</c:v>
                </c:pt>
                <c:pt idx="12">
                  <c:v>-2397</c:v>
                </c:pt>
                <c:pt idx="13">
                  <c:v>-2391</c:v>
                </c:pt>
                <c:pt idx="14">
                  <c:v>-2387.5</c:v>
                </c:pt>
                <c:pt idx="15">
                  <c:v>-2381.5</c:v>
                </c:pt>
                <c:pt idx="16">
                  <c:v>-2377.5</c:v>
                </c:pt>
                <c:pt idx="17">
                  <c:v>-2377</c:v>
                </c:pt>
                <c:pt idx="18">
                  <c:v>-2375.5</c:v>
                </c:pt>
                <c:pt idx="19">
                  <c:v>-2373.5</c:v>
                </c:pt>
                <c:pt idx="20">
                  <c:v>-2369.5</c:v>
                </c:pt>
                <c:pt idx="21">
                  <c:v>0</c:v>
                </c:pt>
                <c:pt idx="22">
                  <c:v>400.5</c:v>
                </c:pt>
                <c:pt idx="23">
                  <c:v>400.5</c:v>
                </c:pt>
                <c:pt idx="24">
                  <c:v>938</c:v>
                </c:pt>
                <c:pt idx="25">
                  <c:v>1329.5</c:v>
                </c:pt>
                <c:pt idx="26">
                  <c:v>1329.5</c:v>
                </c:pt>
                <c:pt idx="27">
                  <c:v>1332</c:v>
                </c:pt>
                <c:pt idx="28">
                  <c:v>1332</c:v>
                </c:pt>
                <c:pt idx="29">
                  <c:v>1590.5</c:v>
                </c:pt>
                <c:pt idx="30">
                  <c:v>1661</c:v>
                </c:pt>
                <c:pt idx="31">
                  <c:v>1724</c:v>
                </c:pt>
                <c:pt idx="32">
                  <c:v>1739.5</c:v>
                </c:pt>
                <c:pt idx="33">
                  <c:v>1921.5</c:v>
                </c:pt>
                <c:pt idx="34">
                  <c:v>2261</c:v>
                </c:pt>
                <c:pt idx="35">
                  <c:v>2412</c:v>
                </c:pt>
                <c:pt idx="36">
                  <c:v>2592</c:v>
                </c:pt>
                <c:pt idx="37">
                  <c:v>2651</c:v>
                </c:pt>
                <c:pt idx="38">
                  <c:v>2651</c:v>
                </c:pt>
                <c:pt idx="39">
                  <c:v>2665</c:v>
                </c:pt>
                <c:pt idx="40">
                  <c:v>2733.5</c:v>
                </c:pt>
                <c:pt idx="41">
                  <c:v>2847</c:v>
                </c:pt>
                <c:pt idx="42">
                  <c:v>2925.5</c:v>
                </c:pt>
                <c:pt idx="43">
                  <c:v>2855</c:v>
                </c:pt>
                <c:pt idx="44">
                  <c:v>2847</c:v>
                </c:pt>
                <c:pt idx="45">
                  <c:v>2921.5</c:v>
                </c:pt>
                <c:pt idx="46">
                  <c:v>3062.5</c:v>
                </c:pt>
                <c:pt idx="47">
                  <c:v>3204</c:v>
                </c:pt>
              </c:numCache>
            </c:numRef>
          </c:xVal>
          <c:yVal>
            <c:numRef>
              <c:f>Active!$N$21:$N$68</c:f>
              <c:numCache>
                <c:formatCode>General</c:formatCode>
                <c:ptCount val="4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0E-46C1-A797-5B0E2DF92D4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-2730</c:v>
                </c:pt>
                <c:pt idx="1">
                  <c:v>-2581</c:v>
                </c:pt>
                <c:pt idx="2">
                  <c:v>-2579</c:v>
                </c:pt>
                <c:pt idx="3">
                  <c:v>-2532.5</c:v>
                </c:pt>
                <c:pt idx="4">
                  <c:v>-2530</c:v>
                </c:pt>
                <c:pt idx="5">
                  <c:v>-2528</c:v>
                </c:pt>
                <c:pt idx="6">
                  <c:v>-2526.5</c:v>
                </c:pt>
                <c:pt idx="7">
                  <c:v>-2522.5</c:v>
                </c:pt>
                <c:pt idx="8">
                  <c:v>-2518</c:v>
                </c:pt>
                <c:pt idx="9">
                  <c:v>-2506.5</c:v>
                </c:pt>
                <c:pt idx="10">
                  <c:v>-2407</c:v>
                </c:pt>
                <c:pt idx="11">
                  <c:v>-2403</c:v>
                </c:pt>
                <c:pt idx="12">
                  <c:v>-2397</c:v>
                </c:pt>
                <c:pt idx="13">
                  <c:v>-2391</c:v>
                </c:pt>
                <c:pt idx="14">
                  <c:v>-2387.5</c:v>
                </c:pt>
                <c:pt idx="15">
                  <c:v>-2381.5</c:v>
                </c:pt>
                <c:pt idx="16">
                  <c:v>-2377.5</c:v>
                </c:pt>
                <c:pt idx="17">
                  <c:v>-2377</c:v>
                </c:pt>
                <c:pt idx="18">
                  <c:v>-2375.5</c:v>
                </c:pt>
                <c:pt idx="19">
                  <c:v>-2373.5</c:v>
                </c:pt>
                <c:pt idx="20">
                  <c:v>-2369.5</c:v>
                </c:pt>
                <c:pt idx="21">
                  <c:v>0</c:v>
                </c:pt>
                <c:pt idx="22">
                  <c:v>400.5</c:v>
                </c:pt>
                <c:pt idx="23">
                  <c:v>400.5</c:v>
                </c:pt>
                <c:pt idx="24">
                  <c:v>938</c:v>
                </c:pt>
                <c:pt idx="25">
                  <c:v>1329.5</c:v>
                </c:pt>
                <c:pt idx="26">
                  <c:v>1329.5</c:v>
                </c:pt>
                <c:pt idx="27">
                  <c:v>1332</c:v>
                </c:pt>
                <c:pt idx="28">
                  <c:v>1332</c:v>
                </c:pt>
                <c:pt idx="29">
                  <c:v>1590.5</c:v>
                </c:pt>
                <c:pt idx="30">
                  <c:v>1661</c:v>
                </c:pt>
                <c:pt idx="31">
                  <c:v>1724</c:v>
                </c:pt>
                <c:pt idx="32">
                  <c:v>1739.5</c:v>
                </c:pt>
                <c:pt idx="33">
                  <c:v>1921.5</c:v>
                </c:pt>
                <c:pt idx="34">
                  <c:v>2261</c:v>
                </c:pt>
                <c:pt idx="35">
                  <c:v>2412</c:v>
                </c:pt>
                <c:pt idx="36">
                  <c:v>2592</c:v>
                </c:pt>
                <c:pt idx="37">
                  <c:v>2651</c:v>
                </c:pt>
                <c:pt idx="38">
                  <c:v>2651</c:v>
                </c:pt>
                <c:pt idx="39">
                  <c:v>2665</c:v>
                </c:pt>
                <c:pt idx="40">
                  <c:v>2733.5</c:v>
                </c:pt>
                <c:pt idx="41">
                  <c:v>2847</c:v>
                </c:pt>
                <c:pt idx="42">
                  <c:v>2925.5</c:v>
                </c:pt>
                <c:pt idx="43">
                  <c:v>2855</c:v>
                </c:pt>
                <c:pt idx="44">
                  <c:v>2847</c:v>
                </c:pt>
                <c:pt idx="45">
                  <c:v>2921.5</c:v>
                </c:pt>
                <c:pt idx="46">
                  <c:v>3062.5</c:v>
                </c:pt>
                <c:pt idx="47">
                  <c:v>3204</c:v>
                </c:pt>
              </c:numCache>
            </c:numRef>
          </c:xVal>
          <c:yVal>
            <c:numRef>
              <c:f>Active!$O$21:$O$68</c:f>
              <c:numCache>
                <c:formatCode>General</c:formatCode>
                <c:ptCount val="48"/>
                <c:pt idx="0">
                  <c:v>-7.6567004085279283E-3</c:v>
                </c:pt>
                <c:pt idx="1">
                  <c:v>-7.2117884775858851E-3</c:v>
                </c:pt>
                <c:pt idx="2">
                  <c:v>-7.205816505358475E-3</c:v>
                </c:pt>
                <c:pt idx="3">
                  <c:v>-7.0669681510711927E-3</c:v>
                </c:pt>
                <c:pt idx="4">
                  <c:v>-7.0595031857869309E-3</c:v>
                </c:pt>
                <c:pt idx="5">
                  <c:v>-7.0535312135595208E-3</c:v>
                </c:pt>
                <c:pt idx="6">
                  <c:v>-7.0490522343889632E-3</c:v>
                </c:pt>
                <c:pt idx="7">
                  <c:v>-7.0371082899341429E-3</c:v>
                </c:pt>
                <c:pt idx="8">
                  <c:v>-7.023671352422471E-3</c:v>
                </c:pt>
                <c:pt idx="9">
                  <c:v>-6.9893325121148635E-3</c:v>
                </c:pt>
                <c:pt idx="10">
                  <c:v>-6.692226893801217E-3</c:v>
                </c:pt>
                <c:pt idx="11">
                  <c:v>-6.6802829493463967E-3</c:v>
                </c:pt>
                <c:pt idx="12">
                  <c:v>-6.6623670326641671E-3</c:v>
                </c:pt>
                <c:pt idx="13">
                  <c:v>-6.6444511159819367E-3</c:v>
                </c:pt>
                <c:pt idx="14">
                  <c:v>-6.634000164583969E-3</c:v>
                </c:pt>
                <c:pt idx="15">
                  <c:v>-6.6160842479017394E-3</c:v>
                </c:pt>
                <c:pt idx="16">
                  <c:v>-6.6041403034469192E-3</c:v>
                </c:pt>
                <c:pt idx="17">
                  <c:v>-6.6026473103900666E-3</c:v>
                </c:pt>
                <c:pt idx="18">
                  <c:v>-6.5981683312195099E-3</c:v>
                </c:pt>
                <c:pt idx="19">
                  <c:v>-6.5921963589920998E-3</c:v>
                </c:pt>
                <c:pt idx="20">
                  <c:v>-6.5802524145372795E-3</c:v>
                </c:pt>
                <c:pt idx="21">
                  <c:v>4.9504168188669716E-4</c:v>
                </c:pt>
                <c:pt idx="22">
                  <c:v>1.6909291204255461E-3</c:v>
                </c:pt>
                <c:pt idx="23">
                  <c:v>1.6909291204255461E-3</c:v>
                </c:pt>
                <c:pt idx="24">
                  <c:v>3.2958966565419788E-3</c:v>
                </c:pt>
                <c:pt idx="25">
                  <c:v>4.4649102200574834E-3</c:v>
                </c:pt>
                <c:pt idx="26">
                  <c:v>4.4649102200574834E-3</c:v>
                </c:pt>
                <c:pt idx="27">
                  <c:v>4.4723751853417452E-3</c:v>
                </c:pt>
                <c:pt idx="28">
                  <c:v>4.4723751853417452E-3</c:v>
                </c:pt>
                <c:pt idx="29">
                  <c:v>5.2442525957344856E-3</c:v>
                </c:pt>
                <c:pt idx="30">
                  <c:v>5.4547646167506878E-3</c:v>
                </c:pt>
                <c:pt idx="31">
                  <c:v>5.642881741914102E-3</c:v>
                </c:pt>
                <c:pt idx="32">
                  <c:v>5.6891645266765297E-3</c:v>
                </c:pt>
                <c:pt idx="33">
                  <c:v>6.2326139993708375E-3</c:v>
                </c:pt>
                <c:pt idx="34">
                  <c:v>7.2463562849736825E-3</c:v>
                </c:pt>
                <c:pt idx="35">
                  <c:v>7.6972401881431358E-3</c:v>
                </c:pt>
                <c:pt idx="36">
                  <c:v>8.2347176886100344E-3</c:v>
                </c:pt>
                <c:pt idx="37">
                  <c:v>8.4108908693186282E-3</c:v>
                </c:pt>
                <c:pt idx="38">
                  <c:v>8.4108908693186282E-3</c:v>
                </c:pt>
                <c:pt idx="39">
                  <c:v>8.4526946749104992E-3</c:v>
                </c:pt>
                <c:pt idx="40">
                  <c:v>8.6572347236992912E-3</c:v>
                </c:pt>
                <c:pt idx="41">
                  <c:v>8.9961441476048079E-3</c:v>
                </c:pt>
                <c:pt idx="42">
                  <c:v>9.2305440575306506E-3</c:v>
                </c:pt>
                <c:pt idx="43">
                  <c:v>9.0200320365144485E-3</c:v>
                </c:pt>
                <c:pt idx="44">
                  <c:v>8.9961441476048079E-3</c:v>
                </c:pt>
                <c:pt idx="45">
                  <c:v>9.2186001130758304E-3</c:v>
                </c:pt>
                <c:pt idx="46">
                  <c:v>9.6396241551082312E-3</c:v>
                </c:pt>
                <c:pt idx="47">
                  <c:v>1.006214119019749E-2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0E-46C1-A797-5B0E2DF92D42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-2730</c:v>
                </c:pt>
                <c:pt idx="1">
                  <c:v>-2581</c:v>
                </c:pt>
                <c:pt idx="2">
                  <c:v>-2579</c:v>
                </c:pt>
                <c:pt idx="3">
                  <c:v>-2532.5</c:v>
                </c:pt>
                <c:pt idx="4">
                  <c:v>-2530</c:v>
                </c:pt>
                <c:pt idx="5">
                  <c:v>-2528</c:v>
                </c:pt>
                <c:pt idx="6">
                  <c:v>-2526.5</c:v>
                </c:pt>
                <c:pt idx="7">
                  <c:v>-2522.5</c:v>
                </c:pt>
                <c:pt idx="8">
                  <c:v>-2518</c:v>
                </c:pt>
                <c:pt idx="9">
                  <c:v>-2506.5</c:v>
                </c:pt>
                <c:pt idx="10">
                  <c:v>-2407</c:v>
                </c:pt>
                <c:pt idx="11">
                  <c:v>-2403</c:v>
                </c:pt>
                <c:pt idx="12">
                  <c:v>-2397</c:v>
                </c:pt>
                <c:pt idx="13">
                  <c:v>-2391</c:v>
                </c:pt>
                <c:pt idx="14">
                  <c:v>-2387.5</c:v>
                </c:pt>
                <c:pt idx="15">
                  <c:v>-2381.5</c:v>
                </c:pt>
                <c:pt idx="16">
                  <c:v>-2377.5</c:v>
                </c:pt>
                <c:pt idx="17">
                  <c:v>-2377</c:v>
                </c:pt>
                <c:pt idx="18">
                  <c:v>-2375.5</c:v>
                </c:pt>
                <c:pt idx="19">
                  <c:v>-2373.5</c:v>
                </c:pt>
                <c:pt idx="20">
                  <c:v>-2369.5</c:v>
                </c:pt>
                <c:pt idx="21">
                  <c:v>0</c:v>
                </c:pt>
                <c:pt idx="22">
                  <c:v>400.5</c:v>
                </c:pt>
                <c:pt idx="23">
                  <c:v>400.5</c:v>
                </c:pt>
                <c:pt idx="24">
                  <c:v>938</c:v>
                </c:pt>
                <c:pt idx="25">
                  <c:v>1329.5</c:v>
                </c:pt>
                <c:pt idx="26">
                  <c:v>1329.5</c:v>
                </c:pt>
                <c:pt idx="27">
                  <c:v>1332</c:v>
                </c:pt>
                <c:pt idx="28">
                  <c:v>1332</c:v>
                </c:pt>
                <c:pt idx="29">
                  <c:v>1590.5</c:v>
                </c:pt>
                <c:pt idx="30">
                  <c:v>1661</c:v>
                </c:pt>
                <c:pt idx="31">
                  <c:v>1724</c:v>
                </c:pt>
                <c:pt idx="32">
                  <c:v>1739.5</c:v>
                </c:pt>
                <c:pt idx="33">
                  <c:v>1921.5</c:v>
                </c:pt>
                <c:pt idx="34">
                  <c:v>2261</c:v>
                </c:pt>
                <c:pt idx="35">
                  <c:v>2412</c:v>
                </c:pt>
                <c:pt idx="36">
                  <c:v>2592</c:v>
                </c:pt>
                <c:pt idx="37">
                  <c:v>2651</c:v>
                </c:pt>
                <c:pt idx="38">
                  <c:v>2651</c:v>
                </c:pt>
                <c:pt idx="39">
                  <c:v>2665</c:v>
                </c:pt>
                <c:pt idx="40">
                  <c:v>2733.5</c:v>
                </c:pt>
                <c:pt idx="41">
                  <c:v>2847</c:v>
                </c:pt>
                <c:pt idx="42">
                  <c:v>2925.5</c:v>
                </c:pt>
                <c:pt idx="43">
                  <c:v>2855</c:v>
                </c:pt>
                <c:pt idx="44">
                  <c:v>2847</c:v>
                </c:pt>
                <c:pt idx="45">
                  <c:v>2921.5</c:v>
                </c:pt>
                <c:pt idx="46">
                  <c:v>3062.5</c:v>
                </c:pt>
                <c:pt idx="47">
                  <c:v>3204</c:v>
                </c:pt>
              </c:numCache>
            </c:numRef>
          </c:xVal>
          <c:yVal>
            <c:numRef>
              <c:f>Active!$P$21:$P$68</c:f>
              <c:numCache>
                <c:formatCode>General</c:formatCode>
                <c:ptCount val="48"/>
                <c:pt idx="0">
                  <c:v>1.5133926014189114E-2</c:v>
                </c:pt>
                <c:pt idx="1">
                  <c:v>1.450693856798582E-2</c:v>
                </c:pt>
                <c:pt idx="2">
                  <c:v>1.4498522629110607E-2</c:v>
                </c:pt>
                <c:pt idx="3">
                  <c:v>1.4302852050261928E-2</c:v>
                </c:pt>
                <c:pt idx="4">
                  <c:v>1.4292332126667914E-2</c:v>
                </c:pt>
                <c:pt idx="5">
                  <c:v>1.42839161877927E-2</c:v>
                </c:pt>
                <c:pt idx="6">
                  <c:v>1.4277604233636292E-2</c:v>
                </c:pt>
                <c:pt idx="7">
                  <c:v>1.4260772355885869E-2</c:v>
                </c:pt>
                <c:pt idx="8">
                  <c:v>1.4241836493416642E-2</c:v>
                </c:pt>
                <c:pt idx="9">
                  <c:v>1.4193444844884173E-2</c:v>
                </c:pt>
                <c:pt idx="10">
                  <c:v>1.3774751885842375E-2</c:v>
                </c:pt>
                <c:pt idx="11">
                  <c:v>1.3757920008091951E-2</c:v>
                </c:pt>
                <c:pt idx="12">
                  <c:v>1.3732672191466315E-2</c:v>
                </c:pt>
                <c:pt idx="13">
                  <c:v>1.3707424374840679E-2</c:v>
                </c:pt>
                <c:pt idx="14">
                  <c:v>1.3692696481809057E-2</c:v>
                </c:pt>
                <c:pt idx="15">
                  <c:v>1.3667448665183421E-2</c:v>
                </c:pt>
                <c:pt idx="16">
                  <c:v>1.3650616787432998E-2</c:v>
                </c:pt>
                <c:pt idx="17">
                  <c:v>1.3648512802714195E-2</c:v>
                </c:pt>
                <c:pt idx="18">
                  <c:v>1.3642200848557785E-2</c:v>
                </c:pt>
                <c:pt idx="19">
                  <c:v>1.3633784909682574E-2</c:v>
                </c:pt>
                <c:pt idx="20">
                  <c:v>1.3616953031932149E-2</c:v>
                </c:pt>
                <c:pt idx="21">
                  <c:v>3.646169449524719E-3</c:v>
                </c:pt>
                <c:pt idx="22">
                  <c:v>1.9608776897635134E-3</c:v>
                </c:pt>
                <c:pt idx="23">
                  <c:v>1.9608776897635134E-3</c:v>
                </c:pt>
                <c:pt idx="24">
                  <c:v>-3.0090588294971396E-4</c:v>
                </c:pt>
                <c:pt idx="25">
                  <c:v>-1.9483259177724655E-3</c:v>
                </c:pt>
                <c:pt idx="26">
                  <c:v>-1.9483259177724655E-3</c:v>
                </c:pt>
                <c:pt idx="27">
                  <c:v>-1.9588458413664807E-3</c:v>
                </c:pt>
                <c:pt idx="28">
                  <c:v>-1.9588458413664807E-3</c:v>
                </c:pt>
                <c:pt idx="29">
                  <c:v>-3.0466059409876333E-3</c:v>
                </c:pt>
                <c:pt idx="30">
                  <c:v>-3.3432677863388565E-3</c:v>
                </c:pt>
                <c:pt idx="31">
                  <c:v>-3.6083698609080351E-3</c:v>
                </c:pt>
                <c:pt idx="32">
                  <c:v>-3.6735933871909279E-3</c:v>
                </c:pt>
                <c:pt idx="33">
                  <c:v>-4.4394438248352205E-3</c:v>
                </c:pt>
                <c:pt idx="34">
                  <c:v>-5.8680494489024605E-3</c:v>
                </c:pt>
                <c:pt idx="35">
                  <c:v>-6.5034528339809675E-3</c:v>
                </c:pt>
                <c:pt idx="36">
                  <c:v>-7.2608873327500486E-3</c:v>
                </c:pt>
                <c:pt idx="37">
                  <c:v>-7.5091575295688027E-3</c:v>
                </c:pt>
                <c:pt idx="38">
                  <c:v>-7.5091575295688027E-3</c:v>
                </c:pt>
                <c:pt idx="39">
                  <c:v>-7.5680691016952861E-3</c:v>
                </c:pt>
                <c:pt idx="40">
                  <c:v>-7.8563150081712978E-3</c:v>
                </c:pt>
                <c:pt idx="41">
                  <c:v>-8.3339195393395786E-3</c:v>
                </c:pt>
                <c:pt idx="42">
                  <c:v>-8.6642451401916509E-3</c:v>
                </c:pt>
                <c:pt idx="43">
                  <c:v>-8.3675832948404277E-3</c:v>
                </c:pt>
                <c:pt idx="44">
                  <c:v>-8.3339195393395786E-3</c:v>
                </c:pt>
                <c:pt idx="45">
                  <c:v>-8.6474132624412264E-3</c:v>
                </c:pt>
                <c:pt idx="46">
                  <c:v>-9.2407369531436728E-3</c:v>
                </c:pt>
                <c:pt idx="47">
                  <c:v>-9.8361646285649237E-3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0E-46C1-A797-5B0E2DF9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19176"/>
        <c:axId val="1"/>
      </c:scatterChart>
      <c:valAx>
        <c:axId val="750119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064516129032261E-2"/>
              <c:y val="0.4156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191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58064516129032"/>
          <c:y val="0.89687499999999998"/>
          <c:w val="0.8048387096774193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BK Peg - Sec. O-C Diagr.</a:t>
            </a:r>
          </a:p>
        </c:rich>
      </c:tx>
      <c:layout>
        <c:manualLayout>
          <c:xMode val="edge"/>
          <c:yMode val="edge"/>
          <c:x val="0.29183694895280948"/>
          <c:y val="4.3749999999999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63283405695357"/>
          <c:y val="0.24374999999999999"/>
          <c:w val="0.75714361163067168"/>
          <c:h val="0.534375000000000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-2730</c:v>
                </c:pt>
                <c:pt idx="1">
                  <c:v>-2581</c:v>
                </c:pt>
                <c:pt idx="2">
                  <c:v>-2579</c:v>
                </c:pt>
                <c:pt idx="3">
                  <c:v>-2532.5</c:v>
                </c:pt>
                <c:pt idx="4">
                  <c:v>-2530</c:v>
                </c:pt>
                <c:pt idx="5">
                  <c:v>-2528</c:v>
                </c:pt>
                <c:pt idx="6">
                  <c:v>-2526.5</c:v>
                </c:pt>
                <c:pt idx="7">
                  <c:v>-2522.5</c:v>
                </c:pt>
                <c:pt idx="8">
                  <c:v>-2518</c:v>
                </c:pt>
                <c:pt idx="9">
                  <c:v>-2506.5</c:v>
                </c:pt>
                <c:pt idx="10">
                  <c:v>-2407</c:v>
                </c:pt>
                <c:pt idx="11">
                  <c:v>-2403</c:v>
                </c:pt>
                <c:pt idx="12">
                  <c:v>-2397</c:v>
                </c:pt>
                <c:pt idx="13">
                  <c:v>-2391</c:v>
                </c:pt>
                <c:pt idx="14">
                  <c:v>-2387.5</c:v>
                </c:pt>
                <c:pt idx="15">
                  <c:v>-2381.5</c:v>
                </c:pt>
                <c:pt idx="16">
                  <c:v>-2377.5</c:v>
                </c:pt>
                <c:pt idx="17">
                  <c:v>-2377</c:v>
                </c:pt>
                <c:pt idx="18">
                  <c:v>-2375.5</c:v>
                </c:pt>
                <c:pt idx="19">
                  <c:v>-2373.5</c:v>
                </c:pt>
                <c:pt idx="20">
                  <c:v>-2369.5</c:v>
                </c:pt>
                <c:pt idx="21">
                  <c:v>0</c:v>
                </c:pt>
                <c:pt idx="22">
                  <c:v>400.5</c:v>
                </c:pt>
                <c:pt idx="23">
                  <c:v>400.5</c:v>
                </c:pt>
                <c:pt idx="24">
                  <c:v>938</c:v>
                </c:pt>
                <c:pt idx="25">
                  <c:v>1329.5</c:v>
                </c:pt>
                <c:pt idx="26">
                  <c:v>1329.5</c:v>
                </c:pt>
                <c:pt idx="27">
                  <c:v>1332</c:v>
                </c:pt>
                <c:pt idx="28">
                  <c:v>1332</c:v>
                </c:pt>
                <c:pt idx="29">
                  <c:v>1590.5</c:v>
                </c:pt>
                <c:pt idx="30">
                  <c:v>1661</c:v>
                </c:pt>
                <c:pt idx="31">
                  <c:v>1724</c:v>
                </c:pt>
                <c:pt idx="32">
                  <c:v>1739.5</c:v>
                </c:pt>
                <c:pt idx="33">
                  <c:v>1921.5</c:v>
                </c:pt>
                <c:pt idx="34">
                  <c:v>2261</c:v>
                </c:pt>
                <c:pt idx="35">
                  <c:v>2412</c:v>
                </c:pt>
                <c:pt idx="36">
                  <c:v>2592</c:v>
                </c:pt>
                <c:pt idx="37">
                  <c:v>2651</c:v>
                </c:pt>
                <c:pt idx="38">
                  <c:v>2651</c:v>
                </c:pt>
                <c:pt idx="39">
                  <c:v>2665</c:v>
                </c:pt>
                <c:pt idx="40">
                  <c:v>2733.5</c:v>
                </c:pt>
                <c:pt idx="41">
                  <c:v>2847</c:v>
                </c:pt>
                <c:pt idx="42">
                  <c:v>2925.5</c:v>
                </c:pt>
                <c:pt idx="43">
                  <c:v>2855</c:v>
                </c:pt>
                <c:pt idx="44">
                  <c:v>2847</c:v>
                </c:pt>
                <c:pt idx="45">
                  <c:v>2921.5</c:v>
                </c:pt>
                <c:pt idx="46">
                  <c:v>3062.5</c:v>
                </c:pt>
                <c:pt idx="47">
                  <c:v>3204</c:v>
                </c:pt>
              </c:numCache>
            </c:numRef>
          </c:xVal>
          <c:yVal>
            <c:numRef>
              <c:f>Active!$S$21:$S$68</c:f>
              <c:numCache>
                <c:formatCode>General</c:formatCode>
                <c:ptCount val="48"/>
                <c:pt idx="3">
                  <c:v>2.3376250002911547E-2</c:v>
                </c:pt>
                <c:pt idx="6">
                  <c:v>-2.80747499964491E-2</c:v>
                </c:pt>
                <c:pt idx="7">
                  <c:v>-1.5708749993791571E-2</c:v>
                </c:pt>
                <c:pt idx="9">
                  <c:v>-2.0244749997800682E-2</c:v>
                </c:pt>
                <c:pt idx="14">
                  <c:v>-9.3562499932886567E-3</c:v>
                </c:pt>
                <c:pt idx="15">
                  <c:v>-1.1807249997218605E-2</c:v>
                </c:pt>
                <c:pt idx="16">
                  <c:v>-3.0441250000876607E-2</c:v>
                </c:pt>
                <c:pt idx="18">
                  <c:v>7.4175000190734863E-4</c:v>
                </c:pt>
                <c:pt idx="19">
                  <c:v>-1.0752499983937014E-3</c:v>
                </c:pt>
                <c:pt idx="20">
                  <c:v>-1.9709249998413725E-2</c:v>
                </c:pt>
                <c:pt idx="22">
                  <c:v>1.5457500048796646E-3</c:v>
                </c:pt>
                <c:pt idx="23">
                  <c:v>1.5957500072545372E-3</c:v>
                </c:pt>
                <c:pt idx="25">
                  <c:v>1.6392500037909485E-3</c:v>
                </c:pt>
                <c:pt idx="26">
                  <c:v>1.6492499999003485E-3</c:v>
                </c:pt>
                <c:pt idx="29">
                  <c:v>-7.8692499955650419E-3</c:v>
                </c:pt>
                <c:pt idx="32">
                  <c:v>-5.735750004532747E-3</c:v>
                </c:pt>
                <c:pt idx="33">
                  <c:v>-5.0827499944716692E-3</c:v>
                </c:pt>
                <c:pt idx="40">
                  <c:v>-5.2347499949974008E-3</c:v>
                </c:pt>
                <c:pt idx="42">
                  <c:v>-1.7916750002768822E-2</c:v>
                </c:pt>
                <c:pt idx="45">
                  <c:v>-4.4527499994728714E-3</c:v>
                </c:pt>
                <c:pt idx="46">
                  <c:v>-5.6812499969964847E-3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78-44E0-BD0E-52D8F3EE133B}"/>
            </c:ext>
          </c:extLst>
        </c:ser>
        <c:ser>
          <c:idx val="1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Active!$F$21:$F$68</c:f>
              <c:numCache>
                <c:formatCode>General</c:formatCode>
                <c:ptCount val="48"/>
                <c:pt idx="0">
                  <c:v>-2730</c:v>
                </c:pt>
                <c:pt idx="1">
                  <c:v>-2581</c:v>
                </c:pt>
                <c:pt idx="2">
                  <c:v>-2579</c:v>
                </c:pt>
                <c:pt idx="3">
                  <c:v>-2532.5</c:v>
                </c:pt>
                <c:pt idx="4">
                  <c:v>-2530</c:v>
                </c:pt>
                <c:pt idx="5">
                  <c:v>-2528</c:v>
                </c:pt>
                <c:pt idx="6">
                  <c:v>-2526.5</c:v>
                </c:pt>
                <c:pt idx="7">
                  <c:v>-2522.5</c:v>
                </c:pt>
                <c:pt idx="8">
                  <c:v>-2518</c:v>
                </c:pt>
                <c:pt idx="9">
                  <c:v>-2506.5</c:v>
                </c:pt>
                <c:pt idx="10">
                  <c:v>-2407</c:v>
                </c:pt>
                <c:pt idx="11">
                  <c:v>-2403</c:v>
                </c:pt>
                <c:pt idx="12">
                  <c:v>-2397</c:v>
                </c:pt>
                <c:pt idx="13">
                  <c:v>-2391</c:v>
                </c:pt>
                <c:pt idx="14">
                  <c:v>-2387.5</c:v>
                </c:pt>
                <c:pt idx="15">
                  <c:v>-2381.5</c:v>
                </c:pt>
                <c:pt idx="16">
                  <c:v>-2377.5</c:v>
                </c:pt>
                <c:pt idx="17">
                  <c:v>-2377</c:v>
                </c:pt>
                <c:pt idx="18">
                  <c:v>-2375.5</c:v>
                </c:pt>
                <c:pt idx="19">
                  <c:v>-2373.5</c:v>
                </c:pt>
                <c:pt idx="20">
                  <c:v>-2369.5</c:v>
                </c:pt>
                <c:pt idx="21">
                  <c:v>0</c:v>
                </c:pt>
                <c:pt idx="22">
                  <c:v>400.5</c:v>
                </c:pt>
                <c:pt idx="23">
                  <c:v>400.5</c:v>
                </c:pt>
                <c:pt idx="24">
                  <c:v>938</c:v>
                </c:pt>
                <c:pt idx="25">
                  <c:v>1329.5</c:v>
                </c:pt>
                <c:pt idx="26">
                  <c:v>1329.5</c:v>
                </c:pt>
                <c:pt idx="27">
                  <c:v>1332</c:v>
                </c:pt>
                <c:pt idx="28">
                  <c:v>1332</c:v>
                </c:pt>
                <c:pt idx="29">
                  <c:v>1590.5</c:v>
                </c:pt>
                <c:pt idx="30">
                  <c:v>1661</c:v>
                </c:pt>
                <c:pt idx="31">
                  <c:v>1724</c:v>
                </c:pt>
                <c:pt idx="32">
                  <c:v>1739.5</c:v>
                </c:pt>
                <c:pt idx="33">
                  <c:v>1921.5</c:v>
                </c:pt>
                <c:pt idx="34">
                  <c:v>2261</c:v>
                </c:pt>
                <c:pt idx="35">
                  <c:v>2412</c:v>
                </c:pt>
                <c:pt idx="36">
                  <c:v>2592</c:v>
                </c:pt>
                <c:pt idx="37">
                  <c:v>2651</c:v>
                </c:pt>
                <c:pt idx="38">
                  <c:v>2651</c:v>
                </c:pt>
                <c:pt idx="39">
                  <c:v>2665</c:v>
                </c:pt>
                <c:pt idx="40">
                  <c:v>2733.5</c:v>
                </c:pt>
                <c:pt idx="41">
                  <c:v>2847</c:v>
                </c:pt>
                <c:pt idx="42">
                  <c:v>2925.5</c:v>
                </c:pt>
                <c:pt idx="43">
                  <c:v>2855</c:v>
                </c:pt>
                <c:pt idx="44">
                  <c:v>2847</c:v>
                </c:pt>
                <c:pt idx="45">
                  <c:v>2921.5</c:v>
                </c:pt>
                <c:pt idx="46">
                  <c:v>3062.5</c:v>
                </c:pt>
                <c:pt idx="47">
                  <c:v>3204</c:v>
                </c:pt>
              </c:numCache>
            </c:numRef>
          </c:xVal>
          <c:yVal>
            <c:numRef>
              <c:f>Active!$P$21:$P$68</c:f>
              <c:numCache>
                <c:formatCode>General</c:formatCode>
                <c:ptCount val="48"/>
                <c:pt idx="0">
                  <c:v>1.5133926014189114E-2</c:v>
                </c:pt>
                <c:pt idx="1">
                  <c:v>1.450693856798582E-2</c:v>
                </c:pt>
                <c:pt idx="2">
                  <c:v>1.4498522629110607E-2</c:v>
                </c:pt>
                <c:pt idx="3">
                  <c:v>1.4302852050261928E-2</c:v>
                </c:pt>
                <c:pt idx="4">
                  <c:v>1.4292332126667914E-2</c:v>
                </c:pt>
                <c:pt idx="5">
                  <c:v>1.42839161877927E-2</c:v>
                </c:pt>
                <c:pt idx="6">
                  <c:v>1.4277604233636292E-2</c:v>
                </c:pt>
                <c:pt idx="7">
                  <c:v>1.4260772355885869E-2</c:v>
                </c:pt>
                <c:pt idx="8">
                  <c:v>1.4241836493416642E-2</c:v>
                </c:pt>
                <c:pt idx="9">
                  <c:v>1.4193444844884173E-2</c:v>
                </c:pt>
                <c:pt idx="10">
                  <c:v>1.3774751885842375E-2</c:v>
                </c:pt>
                <c:pt idx="11">
                  <c:v>1.3757920008091951E-2</c:v>
                </c:pt>
                <c:pt idx="12">
                  <c:v>1.3732672191466315E-2</c:v>
                </c:pt>
                <c:pt idx="13">
                  <c:v>1.3707424374840679E-2</c:v>
                </c:pt>
                <c:pt idx="14">
                  <c:v>1.3692696481809057E-2</c:v>
                </c:pt>
                <c:pt idx="15">
                  <c:v>1.3667448665183421E-2</c:v>
                </c:pt>
                <c:pt idx="16">
                  <c:v>1.3650616787432998E-2</c:v>
                </c:pt>
                <c:pt idx="17">
                  <c:v>1.3648512802714195E-2</c:v>
                </c:pt>
                <c:pt idx="18">
                  <c:v>1.3642200848557785E-2</c:v>
                </c:pt>
                <c:pt idx="19">
                  <c:v>1.3633784909682574E-2</c:v>
                </c:pt>
                <c:pt idx="20">
                  <c:v>1.3616953031932149E-2</c:v>
                </c:pt>
                <c:pt idx="21">
                  <c:v>3.646169449524719E-3</c:v>
                </c:pt>
                <c:pt idx="22">
                  <c:v>1.9608776897635134E-3</c:v>
                </c:pt>
                <c:pt idx="23">
                  <c:v>1.9608776897635134E-3</c:v>
                </c:pt>
                <c:pt idx="24">
                  <c:v>-3.0090588294971396E-4</c:v>
                </c:pt>
                <c:pt idx="25">
                  <c:v>-1.9483259177724655E-3</c:v>
                </c:pt>
                <c:pt idx="26">
                  <c:v>-1.9483259177724655E-3</c:v>
                </c:pt>
                <c:pt idx="27">
                  <c:v>-1.9588458413664807E-3</c:v>
                </c:pt>
                <c:pt idx="28">
                  <c:v>-1.9588458413664807E-3</c:v>
                </c:pt>
                <c:pt idx="29">
                  <c:v>-3.0466059409876333E-3</c:v>
                </c:pt>
                <c:pt idx="30">
                  <c:v>-3.3432677863388565E-3</c:v>
                </c:pt>
                <c:pt idx="31">
                  <c:v>-3.6083698609080351E-3</c:v>
                </c:pt>
                <c:pt idx="32">
                  <c:v>-3.6735933871909279E-3</c:v>
                </c:pt>
                <c:pt idx="33">
                  <c:v>-4.4394438248352205E-3</c:v>
                </c:pt>
                <c:pt idx="34">
                  <c:v>-5.8680494489024605E-3</c:v>
                </c:pt>
                <c:pt idx="35">
                  <c:v>-6.5034528339809675E-3</c:v>
                </c:pt>
                <c:pt idx="36">
                  <c:v>-7.2608873327500486E-3</c:v>
                </c:pt>
                <c:pt idx="37">
                  <c:v>-7.5091575295688027E-3</c:v>
                </c:pt>
                <c:pt idx="38">
                  <c:v>-7.5091575295688027E-3</c:v>
                </c:pt>
                <c:pt idx="39">
                  <c:v>-7.5680691016952861E-3</c:v>
                </c:pt>
                <c:pt idx="40">
                  <c:v>-7.8563150081712978E-3</c:v>
                </c:pt>
                <c:pt idx="41">
                  <c:v>-8.3339195393395786E-3</c:v>
                </c:pt>
                <c:pt idx="42">
                  <c:v>-8.6642451401916509E-3</c:v>
                </c:pt>
                <c:pt idx="43">
                  <c:v>-8.3675832948404277E-3</c:v>
                </c:pt>
                <c:pt idx="44">
                  <c:v>-8.3339195393395786E-3</c:v>
                </c:pt>
                <c:pt idx="45">
                  <c:v>-8.6474132624412264E-3</c:v>
                </c:pt>
                <c:pt idx="46">
                  <c:v>-9.2407369531436728E-3</c:v>
                </c:pt>
                <c:pt idx="47">
                  <c:v>-9.8361646285649237E-3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78-44E0-BD0E-52D8F3EE1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26064"/>
        <c:axId val="1"/>
      </c:scatterChart>
      <c:valAx>
        <c:axId val="7501260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940810970053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6.7346938775510207E-2"/>
              <c:y val="0.4156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260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75514489260271"/>
          <c:y val="0.89687499999999998"/>
          <c:w val="0.33265348974235354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14</xdr:col>
      <xdr:colOff>0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9CA27534-84E4-F240-B4D6-C6F3FF3AB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247650</xdr:colOff>
      <xdr:row>0</xdr:row>
      <xdr:rowOff>28575</xdr:rowOff>
    </xdr:from>
    <xdr:to>
      <xdr:col>29</xdr:col>
      <xdr:colOff>666750</xdr:colOff>
      <xdr:row>18</xdr:row>
      <xdr:rowOff>66675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CFE99D86-7AD9-B04C-90E2-F064C686DC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0</xdr:row>
      <xdr:rowOff>0</xdr:rowOff>
    </xdr:from>
    <xdr:to>
      <xdr:col>21</xdr:col>
      <xdr:colOff>238125</xdr:colOff>
      <xdr:row>18</xdr:row>
      <xdr:rowOff>38100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C5207B1B-6EAF-1825-1010-0D1DE7286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tabSelected="1" workbookViewId="0">
      <pane xSplit="14" ySplit="22" topLeftCell="O5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3.5703125" style="1" customWidth="1"/>
    <col min="4" max="4" width="8.28515625" style="1" customWidth="1"/>
    <col min="5" max="5" width="9.42578125" style="1" customWidth="1"/>
    <col min="6" max="6" width="16.7109375" style="1" customWidth="1"/>
    <col min="7" max="7" width="9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4" spans="1:6">
      <c r="A4" s="4" t="s">
        <v>3</v>
      </c>
      <c r="C4" s="5">
        <v>41587.725899999998</v>
      </c>
      <c r="D4" s="6">
        <v>5.4899085000000003</v>
      </c>
    </row>
    <row r="5" spans="1:6">
      <c r="A5" s="7" t="s">
        <v>4</v>
      </c>
      <c r="B5"/>
      <c r="C5" s="8">
        <v>-9.5</v>
      </c>
      <c r="D5" t="s">
        <v>5</v>
      </c>
    </row>
    <row r="6" spans="1:6">
      <c r="A6" s="4" t="s">
        <v>6</v>
      </c>
    </row>
    <row r="7" spans="1:6">
      <c r="A7" s="1" t="s">
        <v>7</v>
      </c>
      <c r="C7" s="1">
        <f>+C4</f>
        <v>41587.725899999998</v>
      </c>
      <c r="D7" s="9" t="s">
        <v>8</v>
      </c>
    </row>
    <row r="8" spans="1:6">
      <c r="A8" s="1" t="s">
        <v>9</v>
      </c>
      <c r="C8" s="1">
        <f>+D4</f>
        <v>5.4899085000000003</v>
      </c>
      <c r="D8" s="9" t="s">
        <v>8</v>
      </c>
    </row>
    <row r="9" spans="1:6">
      <c r="A9" s="10" t="s">
        <v>10</v>
      </c>
      <c r="B9" s="10"/>
      <c r="C9" s="11">
        <v>42</v>
      </c>
      <c r="D9" s="11">
        <v>42</v>
      </c>
    </row>
    <row r="10" spans="1:6">
      <c r="A10"/>
      <c r="B10"/>
      <c r="C10" s="12" t="s">
        <v>11</v>
      </c>
      <c r="D10" s="12" t="s">
        <v>12</v>
      </c>
    </row>
    <row r="11" spans="1:6">
      <c r="A11" t="s">
        <v>13</v>
      </c>
      <c r="B11"/>
      <c r="C11" s="13">
        <f ca="1">INTERCEPT(INDIRECT(C14):R$935,INDIRECT(C13):$F$935)</f>
        <v>4.9504168188669716E-4</v>
      </c>
      <c r="D11" s="13">
        <f ca="1">INTERCEPT(INDIRECT(D14):S$935,INDIRECT(D13):$F$935)</f>
        <v>3.646169449524719E-3</v>
      </c>
      <c r="E11" s="10" t="s">
        <v>14</v>
      </c>
      <c r="F11" s="1">
        <v>1</v>
      </c>
    </row>
    <row r="12" spans="1:6">
      <c r="A12" t="s">
        <v>15</v>
      </c>
      <c r="B12"/>
      <c r="C12" s="13">
        <f ca="1">SLOPE(INDIRECT(C14):R$935,INDIRECT(C13):$F$935)</f>
        <v>2.9859861137049912E-6</v>
      </c>
      <c r="D12" s="13">
        <f ca="1">SLOPE(INDIRECT(D14):S$935,INDIRECT(D13):$F$935)</f>
        <v>-4.2079694376060057E-6</v>
      </c>
      <c r="E12" s="10" t="s">
        <v>16</v>
      </c>
      <c r="F12" s="13">
        <f ca="1">NOW()+15018.5+$C$5/24</f>
        <v>59965.734896875001</v>
      </c>
    </row>
    <row r="13" spans="1:6">
      <c r="A13" s="10" t="s">
        <v>17</v>
      </c>
      <c r="B13" s="10"/>
      <c r="C13" s="11" t="str">
        <f>"F"&amp;C9</f>
        <v>F42</v>
      </c>
      <c r="D13" s="11" t="str">
        <f>"F"&amp;D9</f>
        <v>F42</v>
      </c>
      <c r="E13" s="10" t="s">
        <v>18</v>
      </c>
      <c r="F13" s="13">
        <f ca="1">ROUND(2*(F12-$C$7)/$C$8,0)/2+F11</f>
        <v>3348.5</v>
      </c>
    </row>
    <row r="14" spans="1:6">
      <c r="A14" s="10" t="s">
        <v>19</v>
      </c>
      <c r="B14" s="10"/>
      <c r="C14" s="11" t="str">
        <f>"R"&amp;C9</f>
        <v>R42</v>
      </c>
      <c r="D14" s="11" t="str">
        <f>"S"&amp;D9</f>
        <v>S42</v>
      </c>
      <c r="E14" s="10" t="s">
        <v>20</v>
      </c>
      <c r="F14" s="14">
        <f ca="1">ROUND(2*(F12-$C$15)/$C$16,0)/2+F11</f>
        <v>144.5</v>
      </c>
    </row>
    <row r="15" spans="1:6">
      <c r="A15" s="15" t="s">
        <v>21</v>
      </c>
      <c r="B15"/>
      <c r="C15" s="16">
        <f ca="1">($C7+C11)+($C8+C12)*INT(MAX($F21:$F3533))</f>
        <v>59177.402796141192</v>
      </c>
      <c r="D15" s="16">
        <f ca="1">($C7+D11)+($C8+D12)*INT(MAX($F21:$F3533))</f>
        <v>59177.38289783537</v>
      </c>
      <c r="E15" s="10" t="s">
        <v>22</v>
      </c>
      <c r="F15" s="17">
        <f ca="1">+$C$15+$C$16*F14-15018.5-$C$5/24</f>
        <v>44952.590839199518</v>
      </c>
    </row>
    <row r="16" spans="1:6">
      <c r="A16" s="15" t="s">
        <v>23</v>
      </c>
      <c r="B16"/>
      <c r="C16" s="16">
        <f ca="1">+$C8+C12</f>
        <v>5.4899114859861138</v>
      </c>
      <c r="D16" s="13">
        <f ca="1">+$C8+D12</f>
        <v>5.4899042920305625</v>
      </c>
      <c r="E16" s="18"/>
      <c r="F16" s="18" t="s">
        <v>24</v>
      </c>
    </row>
    <row r="17" spans="1:22">
      <c r="A17" s="19" t="s">
        <v>25</v>
      </c>
      <c r="C17" s="1">
        <f>COUNT(C21:C1247)</f>
        <v>49</v>
      </c>
    </row>
    <row r="18" spans="1:22">
      <c r="A18" s="4" t="s">
        <v>26</v>
      </c>
      <c r="C18" s="5">
        <f ca="1">+C15</f>
        <v>59177.402796141192</v>
      </c>
      <c r="D18" s="6">
        <f ca="1">+C16</f>
        <v>5.4899114859861138</v>
      </c>
      <c r="E18" s="20">
        <f>R19</f>
        <v>27</v>
      </c>
    </row>
    <row r="19" spans="1:22">
      <c r="A19" s="4" t="s">
        <v>27</v>
      </c>
      <c r="C19" s="5">
        <f ca="1">+D15</f>
        <v>59177.38289783537</v>
      </c>
      <c r="D19" s="6">
        <f ca="1">+D16</f>
        <v>5.4899042920305625</v>
      </c>
      <c r="E19" s="20">
        <f>S19</f>
        <v>21</v>
      </c>
      <c r="R19" s="1">
        <f>COUNT(R21:R322)</f>
        <v>27</v>
      </c>
      <c r="S19" s="1">
        <f>COUNT(S21:S322)</f>
        <v>21</v>
      </c>
    </row>
    <row r="20" spans="1:22">
      <c r="A20" s="12" t="s">
        <v>28</v>
      </c>
      <c r="B20" s="12" t="s">
        <v>29</v>
      </c>
      <c r="C20" s="12" t="s">
        <v>30</v>
      </c>
      <c r="D20" s="12" t="s">
        <v>31</v>
      </c>
      <c r="E20" s="12" t="s">
        <v>32</v>
      </c>
      <c r="F20" s="12" t="s">
        <v>33</v>
      </c>
      <c r="G20" s="12" t="s">
        <v>34</v>
      </c>
      <c r="H20" s="21" t="s">
        <v>35</v>
      </c>
      <c r="I20" s="21" t="s">
        <v>36</v>
      </c>
      <c r="J20" s="21" t="s">
        <v>37</v>
      </c>
      <c r="K20" s="21" t="s">
        <v>38</v>
      </c>
      <c r="L20" s="21" t="s">
        <v>39</v>
      </c>
      <c r="M20" s="21" t="s">
        <v>40</v>
      </c>
      <c r="N20" s="21" t="s">
        <v>41</v>
      </c>
      <c r="O20" s="21" t="s">
        <v>42</v>
      </c>
      <c r="P20" s="21" t="s">
        <v>43</v>
      </c>
      <c r="Q20" s="12" t="s">
        <v>44</v>
      </c>
      <c r="R20" s="22" t="s">
        <v>11</v>
      </c>
      <c r="S20" s="22" t="s">
        <v>12</v>
      </c>
      <c r="U20" s="23" t="s">
        <v>45</v>
      </c>
      <c r="V20" s="23" t="s">
        <v>46</v>
      </c>
    </row>
    <row r="21" spans="1:22">
      <c r="A21" s="24" t="s">
        <v>47</v>
      </c>
      <c r="B21" s="25" t="s">
        <v>48</v>
      </c>
      <c r="C21" s="26">
        <v>26600.28</v>
      </c>
      <c r="D21" s="27"/>
      <c r="E21" s="1">
        <f t="shared" ref="E21:E62" si="0">+(C21-C$7)/C$8</f>
        <v>-2729.9992158339246</v>
      </c>
      <c r="F21" s="1">
        <f t="shared" ref="F21:F67" si="1">ROUND(2*E21,0)/2</f>
        <v>-2730</v>
      </c>
      <c r="G21" s="1">
        <f t="shared" ref="G21:G67" si="2">+C21-(C$7+F21*C$8)</f>
        <v>4.3050000022049062E-3</v>
      </c>
      <c r="H21" s="1">
        <f t="shared" ref="H21:H41" si="3">G21</f>
        <v>4.3050000022049062E-3</v>
      </c>
      <c r="O21" s="1">
        <f ca="1">+C$11+C$12*$F21</f>
        <v>-7.6567004085279283E-3</v>
      </c>
      <c r="P21" s="1">
        <f ca="1">+D$11+D$12*$F21</f>
        <v>1.5133926014189114E-2</v>
      </c>
      <c r="Q21" s="28">
        <f>+C21-15018.5</f>
        <v>11581.779999999999</v>
      </c>
      <c r="R21" s="1">
        <f>G21</f>
        <v>4.3050000022049062E-3</v>
      </c>
    </row>
    <row r="22" spans="1:22">
      <c r="A22" s="24" t="s">
        <v>49</v>
      </c>
      <c r="B22" s="25" t="s">
        <v>48</v>
      </c>
      <c r="C22" s="26">
        <v>27418.27</v>
      </c>
      <c r="D22" s="27"/>
      <c r="E22" s="1">
        <f t="shared" si="0"/>
        <v>-2581.0003755071684</v>
      </c>
      <c r="F22" s="1">
        <f t="shared" si="1"/>
        <v>-2581</v>
      </c>
      <c r="G22" s="1">
        <f t="shared" si="2"/>
        <v>-2.061499995761551E-3</v>
      </c>
      <c r="H22" s="1">
        <f t="shared" si="3"/>
        <v>-2.061499995761551E-3</v>
      </c>
      <c r="O22" s="1">
        <f t="shared" ref="O22:O67" ca="1" si="4">+C$11+C$12*$F22</f>
        <v>-7.2117884775858851E-3</v>
      </c>
      <c r="P22" s="1">
        <f t="shared" ref="P22:P67" ca="1" si="5">+D$11+D$12*$F22</f>
        <v>1.450693856798582E-2</v>
      </c>
      <c r="Q22" s="28">
        <f t="shared" ref="Q22:Q67" si="6">+C22-15018.5</f>
        <v>12399.77</v>
      </c>
      <c r="R22" s="1">
        <f t="shared" ref="R22:R65" si="7">G22</f>
        <v>-2.061499995761551E-3</v>
      </c>
    </row>
    <row r="23" spans="1:22">
      <c r="A23" s="24" t="s">
        <v>49</v>
      </c>
      <c r="B23" s="25" t="s">
        <v>48</v>
      </c>
      <c r="C23" s="26">
        <v>27429.276999999998</v>
      </c>
      <c r="D23" s="27"/>
      <c r="E23" s="1">
        <f t="shared" si="0"/>
        <v>-2578.9954240585248</v>
      </c>
      <c r="F23" s="1">
        <f t="shared" si="1"/>
        <v>-2579</v>
      </c>
      <c r="G23" s="1">
        <f t="shared" si="2"/>
        <v>2.512149999893154E-2</v>
      </c>
      <c r="H23" s="1">
        <f t="shared" si="3"/>
        <v>2.512149999893154E-2</v>
      </c>
      <c r="O23" s="1">
        <f t="shared" ca="1" si="4"/>
        <v>-7.205816505358475E-3</v>
      </c>
      <c r="P23" s="1">
        <f t="shared" ca="1" si="5"/>
        <v>1.4498522629110607E-2</v>
      </c>
      <c r="Q23" s="28">
        <f t="shared" si="6"/>
        <v>12410.776999999998</v>
      </c>
      <c r="R23" s="1">
        <f t="shared" si="7"/>
        <v>2.512149999893154E-2</v>
      </c>
    </row>
    <row r="24" spans="1:22">
      <c r="A24" s="24" t="s">
        <v>49</v>
      </c>
      <c r="B24" s="25" t="s">
        <v>50</v>
      </c>
      <c r="C24" s="26">
        <v>27684.556</v>
      </c>
      <c r="D24" s="29"/>
      <c r="E24" s="1">
        <f t="shared" si="0"/>
        <v>-2532.4957419599973</v>
      </c>
      <c r="F24" s="1">
        <f t="shared" si="1"/>
        <v>-2532.5</v>
      </c>
      <c r="G24" s="1">
        <f t="shared" si="2"/>
        <v>2.3376250002911547E-2</v>
      </c>
      <c r="H24" s="1">
        <f t="shared" si="3"/>
        <v>2.3376250002911547E-2</v>
      </c>
      <c r="O24" s="1">
        <f t="shared" ca="1" si="4"/>
        <v>-7.0669681510711927E-3</v>
      </c>
      <c r="P24" s="1">
        <f t="shared" ca="1" si="5"/>
        <v>1.4302852050261928E-2</v>
      </c>
      <c r="Q24" s="28">
        <f t="shared" si="6"/>
        <v>12666.056</v>
      </c>
      <c r="S24" s="1">
        <f>G24</f>
        <v>2.3376250002911547E-2</v>
      </c>
    </row>
    <row r="25" spans="1:22">
      <c r="A25" s="24" t="s">
        <v>49</v>
      </c>
      <c r="B25" s="25" t="s">
        <v>48</v>
      </c>
      <c r="C25" s="26">
        <v>27698.252</v>
      </c>
      <c r="D25" s="29"/>
      <c r="E25" s="1">
        <f t="shared" si="0"/>
        <v>-2530.0009827121885</v>
      </c>
      <c r="F25" s="1">
        <f t="shared" si="1"/>
        <v>-2530</v>
      </c>
      <c r="G25" s="1">
        <f t="shared" si="2"/>
        <v>-5.394999996497063E-3</v>
      </c>
      <c r="H25" s="1">
        <f t="shared" si="3"/>
        <v>-5.394999996497063E-3</v>
      </c>
      <c r="O25" s="1">
        <f t="shared" ca="1" si="4"/>
        <v>-7.0595031857869309E-3</v>
      </c>
      <c r="P25" s="1">
        <f t="shared" ca="1" si="5"/>
        <v>1.4292332126667914E-2</v>
      </c>
      <c r="Q25" s="28">
        <f t="shared" si="6"/>
        <v>12679.752</v>
      </c>
      <c r="R25" s="1">
        <f t="shared" si="7"/>
        <v>-5.394999996497063E-3</v>
      </c>
    </row>
    <row r="26" spans="1:22">
      <c r="A26" s="24" t="s">
        <v>49</v>
      </c>
      <c r="B26" s="25" t="s">
        <v>48</v>
      </c>
      <c r="C26" s="26">
        <v>27709.223999999998</v>
      </c>
      <c r="D26" s="29"/>
      <c r="E26" s="1">
        <f t="shared" si="0"/>
        <v>-2528.0024065974867</v>
      </c>
      <c r="F26" s="1">
        <f t="shared" si="1"/>
        <v>-2528</v>
      </c>
      <c r="G26" s="1">
        <f t="shared" si="2"/>
        <v>-1.3211999998020474E-2</v>
      </c>
      <c r="H26" s="1">
        <f t="shared" si="3"/>
        <v>-1.3211999998020474E-2</v>
      </c>
      <c r="O26" s="1">
        <f t="shared" ca="1" si="4"/>
        <v>-7.0535312135595208E-3</v>
      </c>
      <c r="P26" s="1">
        <f t="shared" ca="1" si="5"/>
        <v>1.42839161877927E-2</v>
      </c>
      <c r="Q26" s="28">
        <f t="shared" si="6"/>
        <v>12690.723999999998</v>
      </c>
      <c r="R26" s="1">
        <f t="shared" si="7"/>
        <v>-1.3211999998020474E-2</v>
      </c>
    </row>
    <row r="27" spans="1:22">
      <c r="A27" s="24" t="s">
        <v>49</v>
      </c>
      <c r="B27" s="25" t="s">
        <v>50</v>
      </c>
      <c r="C27" s="26">
        <v>27717.444</v>
      </c>
      <c r="D27" s="29"/>
      <c r="E27" s="1">
        <f t="shared" si="0"/>
        <v>-2526.5051138830449</v>
      </c>
      <c r="F27" s="1">
        <f t="shared" si="1"/>
        <v>-2526.5</v>
      </c>
      <c r="G27" s="1">
        <f t="shared" si="2"/>
        <v>-2.80747499964491E-2</v>
      </c>
      <c r="H27" s="1">
        <f t="shared" si="3"/>
        <v>-2.80747499964491E-2</v>
      </c>
      <c r="O27" s="1">
        <f t="shared" ca="1" si="4"/>
        <v>-7.0490522343889632E-3</v>
      </c>
      <c r="P27" s="1">
        <f t="shared" ca="1" si="5"/>
        <v>1.4277604233636292E-2</v>
      </c>
      <c r="Q27" s="28">
        <f t="shared" si="6"/>
        <v>12698.944</v>
      </c>
      <c r="S27" s="1">
        <f>G27</f>
        <v>-2.80747499964491E-2</v>
      </c>
    </row>
    <row r="28" spans="1:22">
      <c r="A28" s="24" t="s">
        <v>49</v>
      </c>
      <c r="B28" s="25" t="s">
        <v>50</v>
      </c>
      <c r="C28" s="26">
        <v>27739.416000000001</v>
      </c>
      <c r="D28" s="29"/>
      <c r="E28" s="1">
        <f t="shared" si="0"/>
        <v>-2522.502861386487</v>
      </c>
      <c r="F28" s="1">
        <f t="shared" si="1"/>
        <v>-2522.5</v>
      </c>
      <c r="G28" s="1">
        <f t="shared" si="2"/>
        <v>-1.5708749993791571E-2</v>
      </c>
      <c r="H28" s="1">
        <f t="shared" si="3"/>
        <v>-1.5708749993791571E-2</v>
      </c>
      <c r="O28" s="1">
        <f t="shared" ca="1" si="4"/>
        <v>-7.0371082899341429E-3</v>
      </c>
      <c r="P28" s="1">
        <f t="shared" ca="1" si="5"/>
        <v>1.4260772355885869E-2</v>
      </c>
      <c r="Q28" s="28">
        <f t="shared" si="6"/>
        <v>12720.916000000001</v>
      </c>
      <c r="S28" s="1">
        <f>G28</f>
        <v>-1.5708749993791571E-2</v>
      </c>
    </row>
    <row r="29" spans="1:22">
      <c r="A29" s="24" t="s">
        <v>49</v>
      </c>
      <c r="B29" s="25" t="s">
        <v>48</v>
      </c>
      <c r="C29" s="26">
        <v>27764.157999999999</v>
      </c>
      <c r="D29" s="29"/>
      <c r="E29" s="1">
        <f t="shared" si="0"/>
        <v>-2517.996046746498</v>
      </c>
      <c r="F29" s="1">
        <f t="shared" si="1"/>
        <v>-2518</v>
      </c>
      <c r="G29" s="1">
        <f t="shared" si="2"/>
        <v>2.1703000002162298E-2</v>
      </c>
      <c r="H29" s="1">
        <f t="shared" si="3"/>
        <v>2.1703000002162298E-2</v>
      </c>
      <c r="O29" s="1">
        <f t="shared" ca="1" si="4"/>
        <v>-7.023671352422471E-3</v>
      </c>
      <c r="P29" s="1">
        <f t="shared" ca="1" si="5"/>
        <v>1.4241836493416642E-2</v>
      </c>
      <c r="Q29" s="28">
        <f t="shared" si="6"/>
        <v>12745.657999999999</v>
      </c>
      <c r="R29" s="1">
        <f t="shared" si="7"/>
        <v>2.1703000002162298E-2</v>
      </c>
    </row>
    <row r="30" spans="1:22">
      <c r="A30" s="24" t="s">
        <v>49</v>
      </c>
      <c r="B30" s="25" t="s">
        <v>50</v>
      </c>
      <c r="C30" s="26">
        <v>27827.25</v>
      </c>
      <c r="D30" s="29"/>
      <c r="E30" s="1">
        <f t="shared" si="0"/>
        <v>-2506.5036876297659</v>
      </c>
      <c r="F30" s="1">
        <f t="shared" si="1"/>
        <v>-2506.5</v>
      </c>
      <c r="G30" s="1">
        <f t="shared" si="2"/>
        <v>-2.0244749997800682E-2</v>
      </c>
      <c r="H30" s="1">
        <f t="shared" si="3"/>
        <v>-2.0244749997800682E-2</v>
      </c>
      <c r="O30" s="1">
        <f t="shared" ca="1" si="4"/>
        <v>-6.9893325121148635E-3</v>
      </c>
      <c r="P30" s="1">
        <f t="shared" ca="1" si="5"/>
        <v>1.4193444844884173E-2</v>
      </c>
      <c r="Q30" s="28">
        <f t="shared" si="6"/>
        <v>12808.75</v>
      </c>
      <c r="S30" s="1">
        <f>G30</f>
        <v>-2.0244749997800682E-2</v>
      </c>
    </row>
    <row r="31" spans="1:22">
      <c r="A31" s="24" t="s">
        <v>51</v>
      </c>
      <c r="B31" s="25" t="s">
        <v>48</v>
      </c>
      <c r="C31" s="26">
        <v>28373.507000000001</v>
      </c>
      <c r="D31" s="29"/>
      <c r="E31" s="1">
        <f t="shared" si="0"/>
        <v>-2407.0016649639965</v>
      </c>
      <c r="F31" s="1">
        <f t="shared" si="1"/>
        <v>-2407</v>
      </c>
      <c r="G31" s="1">
        <f t="shared" si="2"/>
        <v>-9.1404999948281329E-3</v>
      </c>
      <c r="H31" s="1">
        <f t="shared" si="3"/>
        <v>-9.1404999948281329E-3</v>
      </c>
      <c r="O31" s="1">
        <f t="shared" ca="1" si="4"/>
        <v>-6.692226893801217E-3</v>
      </c>
      <c r="P31" s="1">
        <f t="shared" ca="1" si="5"/>
        <v>1.3774751885842375E-2</v>
      </c>
      <c r="Q31" s="28">
        <f t="shared" si="6"/>
        <v>13355.007000000001</v>
      </c>
      <c r="R31" s="1">
        <f t="shared" si="7"/>
        <v>-9.1404999948281329E-3</v>
      </c>
    </row>
    <row r="32" spans="1:22">
      <c r="A32" s="24" t="s">
        <v>51</v>
      </c>
      <c r="B32" s="25" t="s">
        <v>48</v>
      </c>
      <c r="C32" s="26">
        <v>28395.473000000002</v>
      </c>
      <c r="D32" s="29"/>
      <c r="E32" s="1">
        <f t="shared" si="0"/>
        <v>-2403.0005053818281</v>
      </c>
      <c r="F32" s="1">
        <f t="shared" si="1"/>
        <v>-2403</v>
      </c>
      <c r="G32" s="1">
        <f t="shared" si="2"/>
        <v>-2.7744999933929648E-3</v>
      </c>
      <c r="H32" s="1">
        <f t="shared" si="3"/>
        <v>-2.7744999933929648E-3</v>
      </c>
      <c r="O32" s="1">
        <f t="shared" ca="1" si="4"/>
        <v>-6.6802829493463967E-3</v>
      </c>
      <c r="P32" s="1">
        <f t="shared" ca="1" si="5"/>
        <v>1.3757920008091951E-2</v>
      </c>
      <c r="Q32" s="28">
        <f t="shared" si="6"/>
        <v>13376.973000000002</v>
      </c>
      <c r="R32" s="1">
        <f t="shared" si="7"/>
        <v>-2.7744999933929648E-3</v>
      </c>
    </row>
    <row r="33" spans="1:21">
      <c r="A33" s="24" t="s">
        <v>51</v>
      </c>
      <c r="B33" s="25" t="s">
        <v>48</v>
      </c>
      <c r="C33" s="26">
        <v>28428.423999999999</v>
      </c>
      <c r="D33" s="29"/>
      <c r="E33" s="1">
        <f t="shared" si="0"/>
        <v>-2396.9984017037805</v>
      </c>
      <c r="F33" s="1">
        <f t="shared" si="1"/>
        <v>-2397</v>
      </c>
      <c r="G33" s="1">
        <f t="shared" si="2"/>
        <v>8.7745000018912833E-3</v>
      </c>
      <c r="H33" s="1">
        <f t="shared" si="3"/>
        <v>8.7745000018912833E-3</v>
      </c>
      <c r="O33" s="1">
        <f t="shared" ca="1" si="4"/>
        <v>-6.6623670326641671E-3</v>
      </c>
      <c r="P33" s="1">
        <f t="shared" ca="1" si="5"/>
        <v>1.3732672191466315E-2</v>
      </c>
      <c r="Q33" s="28">
        <f t="shared" si="6"/>
        <v>13409.923999999999</v>
      </c>
      <c r="R33" s="1">
        <f t="shared" si="7"/>
        <v>8.7745000018912833E-3</v>
      </c>
    </row>
    <row r="34" spans="1:21">
      <c r="A34" s="24" t="s">
        <v>51</v>
      </c>
      <c r="B34" s="25" t="s">
        <v>48</v>
      </c>
      <c r="C34" s="26">
        <v>28461.348000000002</v>
      </c>
      <c r="D34" s="29"/>
      <c r="E34" s="1">
        <f t="shared" si="0"/>
        <v>-2391.0012161404866</v>
      </c>
      <c r="F34" s="1">
        <f t="shared" si="1"/>
        <v>-2391</v>
      </c>
      <c r="G34" s="1">
        <f t="shared" si="2"/>
        <v>-6.6764999974111561E-3</v>
      </c>
      <c r="H34" s="1">
        <f t="shared" si="3"/>
        <v>-6.6764999974111561E-3</v>
      </c>
      <c r="O34" s="1">
        <f t="shared" ca="1" si="4"/>
        <v>-6.6444511159819367E-3</v>
      </c>
      <c r="P34" s="1">
        <f t="shared" ca="1" si="5"/>
        <v>1.3707424374840679E-2</v>
      </c>
      <c r="Q34" s="28">
        <f t="shared" si="6"/>
        <v>13442.848000000002</v>
      </c>
      <c r="R34" s="1">
        <f t="shared" si="7"/>
        <v>-6.6764999974111561E-3</v>
      </c>
    </row>
    <row r="35" spans="1:21">
      <c r="A35" s="24" t="s">
        <v>51</v>
      </c>
      <c r="B35" s="25" t="s">
        <v>50</v>
      </c>
      <c r="C35" s="26">
        <v>28480.560000000001</v>
      </c>
      <c r="D35" s="29"/>
      <c r="E35" s="1">
        <f t="shared" si="0"/>
        <v>-2387.5017042633763</v>
      </c>
      <c r="F35" s="1">
        <f t="shared" si="1"/>
        <v>-2387.5</v>
      </c>
      <c r="G35" s="1">
        <f t="shared" si="2"/>
        <v>-9.3562499932886567E-3</v>
      </c>
      <c r="H35" s="1">
        <f t="shared" si="3"/>
        <v>-9.3562499932886567E-3</v>
      </c>
      <c r="O35" s="1">
        <f t="shared" ca="1" si="4"/>
        <v>-6.634000164583969E-3</v>
      </c>
      <c r="P35" s="1">
        <f t="shared" ca="1" si="5"/>
        <v>1.3692696481809057E-2</v>
      </c>
      <c r="Q35" s="28">
        <f t="shared" si="6"/>
        <v>13462.060000000001</v>
      </c>
      <c r="S35" s="1">
        <f>G35</f>
        <v>-9.3562499932886567E-3</v>
      </c>
    </row>
    <row r="36" spans="1:21">
      <c r="A36" s="24" t="s">
        <v>51</v>
      </c>
      <c r="B36" s="25" t="s">
        <v>50</v>
      </c>
      <c r="C36" s="26">
        <v>28513.496999999999</v>
      </c>
      <c r="D36" s="29"/>
      <c r="E36" s="1">
        <f t="shared" si="0"/>
        <v>-2381.5021507189049</v>
      </c>
      <c r="F36" s="1">
        <f t="shared" si="1"/>
        <v>-2381.5</v>
      </c>
      <c r="G36" s="1">
        <f t="shared" si="2"/>
        <v>-1.1807249997218605E-2</v>
      </c>
      <c r="H36" s="1">
        <f t="shared" si="3"/>
        <v>-1.1807249997218605E-2</v>
      </c>
      <c r="O36" s="1">
        <f t="shared" ca="1" si="4"/>
        <v>-6.6160842479017394E-3</v>
      </c>
      <c r="P36" s="1">
        <f t="shared" ca="1" si="5"/>
        <v>1.3667448665183421E-2</v>
      </c>
      <c r="Q36" s="28">
        <f t="shared" si="6"/>
        <v>13494.996999999999</v>
      </c>
      <c r="S36" s="1">
        <f>G36</f>
        <v>-1.1807249997218605E-2</v>
      </c>
    </row>
    <row r="37" spans="1:21">
      <c r="A37" s="24" t="s">
        <v>51</v>
      </c>
      <c r="B37" s="25" t="s">
        <v>50</v>
      </c>
      <c r="C37" s="26">
        <v>28535.437999999998</v>
      </c>
      <c r="D37" s="29"/>
      <c r="E37" s="1">
        <f t="shared" si="0"/>
        <v>-2377.5055449466959</v>
      </c>
      <c r="F37" s="1">
        <f t="shared" si="1"/>
        <v>-2377.5</v>
      </c>
      <c r="G37" s="1">
        <f t="shared" si="2"/>
        <v>-3.0441250000876607E-2</v>
      </c>
      <c r="H37" s="1">
        <f t="shared" si="3"/>
        <v>-3.0441250000876607E-2</v>
      </c>
      <c r="O37" s="1">
        <f t="shared" ca="1" si="4"/>
        <v>-6.6041403034469192E-3</v>
      </c>
      <c r="P37" s="1">
        <f t="shared" ca="1" si="5"/>
        <v>1.3650616787432998E-2</v>
      </c>
      <c r="Q37" s="28">
        <f t="shared" si="6"/>
        <v>13516.937999999998</v>
      </c>
      <c r="S37" s="1">
        <f>G37</f>
        <v>-3.0441250000876607E-2</v>
      </c>
    </row>
    <row r="38" spans="1:21">
      <c r="A38" s="24" t="s">
        <v>51</v>
      </c>
      <c r="B38" s="25" t="s">
        <v>48</v>
      </c>
      <c r="C38" s="26">
        <v>28538.22</v>
      </c>
      <c r="D38" s="29"/>
      <c r="E38" s="1">
        <f t="shared" si="0"/>
        <v>-2376.9987969744843</v>
      </c>
      <c r="F38" s="1">
        <f t="shared" si="1"/>
        <v>-2377</v>
      </c>
      <c r="G38" s="1">
        <f t="shared" si="2"/>
        <v>6.6045000057783909E-3</v>
      </c>
      <c r="H38" s="1">
        <f t="shared" si="3"/>
        <v>6.6045000057783909E-3</v>
      </c>
      <c r="O38" s="1">
        <f t="shared" ca="1" si="4"/>
        <v>-6.6026473103900666E-3</v>
      </c>
      <c r="P38" s="1">
        <f t="shared" ca="1" si="5"/>
        <v>1.3648512802714195E-2</v>
      </c>
      <c r="Q38" s="28">
        <f t="shared" si="6"/>
        <v>13519.720000000001</v>
      </c>
      <c r="R38" s="1">
        <f t="shared" si="7"/>
        <v>6.6045000057783909E-3</v>
      </c>
    </row>
    <row r="39" spans="1:21">
      <c r="A39" s="24" t="s">
        <v>51</v>
      </c>
      <c r="B39" s="25" t="s">
        <v>50</v>
      </c>
      <c r="C39" s="26">
        <v>28546.449000000001</v>
      </c>
      <c r="D39" s="29"/>
      <c r="E39" s="1">
        <f t="shared" si="0"/>
        <v>-2375.499864888458</v>
      </c>
      <c r="F39" s="1">
        <f t="shared" si="1"/>
        <v>-2375.5</v>
      </c>
      <c r="G39" s="1">
        <f t="shared" si="2"/>
        <v>7.4175000190734863E-4</v>
      </c>
      <c r="H39" s="1">
        <f t="shared" si="3"/>
        <v>7.4175000190734863E-4</v>
      </c>
      <c r="O39" s="1">
        <f t="shared" ca="1" si="4"/>
        <v>-6.5981683312195099E-3</v>
      </c>
      <c r="P39" s="1">
        <f t="shared" ca="1" si="5"/>
        <v>1.3642200848557785E-2</v>
      </c>
      <c r="Q39" s="28">
        <f t="shared" si="6"/>
        <v>13527.949000000001</v>
      </c>
      <c r="S39" s="1">
        <f>G39</f>
        <v>7.4175000190734863E-4</v>
      </c>
    </row>
    <row r="40" spans="1:21">
      <c r="A40" s="24" t="s">
        <v>51</v>
      </c>
      <c r="B40" s="25" t="s">
        <v>50</v>
      </c>
      <c r="C40" s="26">
        <v>28557.427</v>
      </c>
      <c r="D40" s="29"/>
      <c r="E40" s="1">
        <f t="shared" si="0"/>
        <v>-2373.5001958593657</v>
      </c>
      <c r="F40" s="1">
        <f t="shared" si="1"/>
        <v>-2373.5</v>
      </c>
      <c r="G40" s="1">
        <f t="shared" si="2"/>
        <v>-1.0752499983937014E-3</v>
      </c>
      <c r="H40" s="1">
        <f t="shared" si="3"/>
        <v>-1.0752499983937014E-3</v>
      </c>
      <c r="O40" s="1">
        <f t="shared" ca="1" si="4"/>
        <v>-6.5921963589920998E-3</v>
      </c>
      <c r="P40" s="1">
        <f t="shared" ca="1" si="5"/>
        <v>1.3633784909682574E-2</v>
      </c>
      <c r="Q40" s="28">
        <f t="shared" si="6"/>
        <v>13538.927</v>
      </c>
      <c r="S40" s="1">
        <f>G40</f>
        <v>-1.0752499983937014E-3</v>
      </c>
    </row>
    <row r="41" spans="1:21">
      <c r="A41" s="24" t="s">
        <v>51</v>
      </c>
      <c r="B41" s="25" t="s">
        <v>50</v>
      </c>
      <c r="C41" s="26">
        <v>28579.367999999999</v>
      </c>
      <c r="D41" s="29"/>
      <c r="E41" s="1">
        <f t="shared" si="0"/>
        <v>-2369.5035900871567</v>
      </c>
      <c r="F41" s="1">
        <f t="shared" si="1"/>
        <v>-2369.5</v>
      </c>
      <c r="G41" s="1">
        <f t="shared" si="2"/>
        <v>-1.9709249998413725E-2</v>
      </c>
      <c r="H41" s="1">
        <f t="shared" si="3"/>
        <v>-1.9709249998413725E-2</v>
      </c>
      <c r="O41" s="1">
        <f t="shared" ca="1" si="4"/>
        <v>-6.5802524145372795E-3</v>
      </c>
      <c r="P41" s="1">
        <f t="shared" ca="1" si="5"/>
        <v>1.3616953031932149E-2</v>
      </c>
      <c r="Q41" s="28">
        <f t="shared" si="6"/>
        <v>13560.867999999999</v>
      </c>
      <c r="S41" s="1">
        <f>G41</f>
        <v>-1.9709249998413725E-2</v>
      </c>
    </row>
    <row r="42" spans="1:21">
      <c r="A42" s="1" t="s">
        <v>8</v>
      </c>
      <c r="C42" s="27">
        <v>41587.725899999998</v>
      </c>
      <c r="D42" s="27" t="s">
        <v>52</v>
      </c>
      <c r="E42" s="1">
        <f t="shared" si="0"/>
        <v>0</v>
      </c>
      <c r="F42" s="1">
        <f t="shared" si="1"/>
        <v>0</v>
      </c>
      <c r="G42" s="1">
        <f t="shared" si="2"/>
        <v>0</v>
      </c>
      <c r="I42" s="1">
        <f>+G42</f>
        <v>0</v>
      </c>
      <c r="O42" s="1">
        <f t="shared" ca="1" si="4"/>
        <v>4.9504168188669716E-4</v>
      </c>
      <c r="P42" s="1">
        <f t="shared" ca="1" si="5"/>
        <v>3.646169449524719E-3</v>
      </c>
      <c r="Q42" s="28">
        <f t="shared" si="6"/>
        <v>26569.225899999998</v>
      </c>
      <c r="R42" s="1">
        <f t="shared" si="7"/>
        <v>0</v>
      </c>
    </row>
    <row r="43" spans="1:21">
      <c r="A43" s="24" t="s">
        <v>53</v>
      </c>
      <c r="B43" s="25" t="s">
        <v>50</v>
      </c>
      <c r="C43" s="26">
        <v>43786.435799999999</v>
      </c>
      <c r="D43" s="29"/>
      <c r="E43" s="1">
        <f t="shared" si="0"/>
        <v>400.50028156207003</v>
      </c>
      <c r="F43" s="1">
        <f t="shared" si="1"/>
        <v>400.5</v>
      </c>
      <c r="G43" s="1">
        <f t="shared" si="2"/>
        <v>1.5457500048796646E-3</v>
      </c>
      <c r="I43" s="1">
        <f>G43</f>
        <v>1.5457500048796646E-3</v>
      </c>
      <c r="O43" s="1">
        <f t="shared" ca="1" si="4"/>
        <v>1.6909291204255461E-3</v>
      </c>
      <c r="P43" s="1">
        <f t="shared" ca="1" si="5"/>
        <v>1.9608776897635134E-3</v>
      </c>
      <c r="Q43" s="28">
        <f t="shared" si="6"/>
        <v>28767.935799999999</v>
      </c>
      <c r="S43" s="1">
        <f>G43</f>
        <v>1.5457500048796646E-3</v>
      </c>
    </row>
    <row r="44" spans="1:21">
      <c r="A44" s="1" t="s">
        <v>54</v>
      </c>
      <c r="B44" s="30" t="s">
        <v>50</v>
      </c>
      <c r="C44" s="27">
        <v>43786.435850000002</v>
      </c>
      <c r="D44" s="27">
        <v>2.5000000000000001E-4</v>
      </c>
      <c r="E44" s="1">
        <f t="shared" si="0"/>
        <v>400.5002906696904</v>
      </c>
      <c r="F44" s="1">
        <f t="shared" si="1"/>
        <v>400.5</v>
      </c>
      <c r="G44" s="1">
        <f t="shared" si="2"/>
        <v>1.5957500072545372E-3</v>
      </c>
      <c r="I44" s="1">
        <f t="shared" ref="I44:I67" si="8">G44</f>
        <v>1.5957500072545372E-3</v>
      </c>
      <c r="O44" s="1">
        <f t="shared" ca="1" si="4"/>
        <v>1.6909291204255461E-3</v>
      </c>
      <c r="P44" s="1">
        <f t="shared" ca="1" si="5"/>
        <v>1.9608776897635134E-3</v>
      </c>
      <c r="Q44" s="28">
        <f t="shared" si="6"/>
        <v>28767.935850000002</v>
      </c>
      <c r="S44" s="1">
        <f>G44</f>
        <v>1.5957500072545372E-3</v>
      </c>
    </row>
    <row r="45" spans="1:21">
      <c r="A45" s="1" t="s">
        <v>55</v>
      </c>
      <c r="C45" s="27">
        <v>46737.243999999999</v>
      </c>
      <c r="D45" s="27"/>
      <c r="E45" s="1">
        <f t="shared" si="0"/>
        <v>937.99707226450141</v>
      </c>
      <c r="F45" s="1">
        <f t="shared" si="1"/>
        <v>938</v>
      </c>
      <c r="G45" s="1">
        <f t="shared" si="2"/>
        <v>-1.6072999998868909E-2</v>
      </c>
      <c r="O45" s="1">
        <f t="shared" ca="1" si="4"/>
        <v>3.2958966565419788E-3</v>
      </c>
      <c r="P45" s="1">
        <f t="shared" ca="1" si="5"/>
        <v>-3.0090588294971396E-4</v>
      </c>
      <c r="Q45" s="28">
        <f t="shared" si="6"/>
        <v>31718.743999999999</v>
      </c>
      <c r="U45" s="1">
        <f>G45</f>
        <v>-1.6072999998868909E-2</v>
      </c>
    </row>
    <row r="46" spans="1:21">
      <c r="A46" s="1" t="s">
        <v>54</v>
      </c>
      <c r="B46" s="30" t="s">
        <v>50</v>
      </c>
      <c r="C46" s="27">
        <v>48886.560890000001</v>
      </c>
      <c r="D46" s="27">
        <v>1E-3</v>
      </c>
      <c r="E46" s="1">
        <f t="shared" si="0"/>
        <v>1329.5002985933195</v>
      </c>
      <c r="F46" s="1">
        <f t="shared" si="1"/>
        <v>1329.5</v>
      </c>
      <c r="G46" s="1">
        <f t="shared" si="2"/>
        <v>1.6392500037909485E-3</v>
      </c>
      <c r="I46" s="1">
        <f t="shared" si="8"/>
        <v>1.6392500037909485E-3</v>
      </c>
      <c r="O46" s="1">
        <f t="shared" ca="1" si="4"/>
        <v>4.4649102200574834E-3</v>
      </c>
      <c r="P46" s="1">
        <f t="shared" ca="1" si="5"/>
        <v>-1.9483259177724655E-3</v>
      </c>
      <c r="Q46" s="28">
        <f t="shared" si="6"/>
        <v>33868.060890000001</v>
      </c>
      <c r="S46" s="1">
        <f>G46</f>
        <v>1.6392500037909485E-3</v>
      </c>
    </row>
    <row r="47" spans="1:21">
      <c r="A47" s="1" t="s">
        <v>56</v>
      </c>
      <c r="B47" s="1" t="s">
        <v>57</v>
      </c>
      <c r="C47" s="27">
        <v>48886.560899999997</v>
      </c>
      <c r="D47" s="27"/>
      <c r="E47" s="1">
        <f t="shared" si="0"/>
        <v>1329.5003004148427</v>
      </c>
      <c r="F47" s="1">
        <f t="shared" si="1"/>
        <v>1329.5</v>
      </c>
      <c r="G47" s="1">
        <f t="shared" si="2"/>
        <v>1.6492499999003485E-3</v>
      </c>
      <c r="I47" s="1">
        <f t="shared" si="8"/>
        <v>1.6492499999003485E-3</v>
      </c>
      <c r="O47" s="1">
        <f t="shared" ca="1" si="4"/>
        <v>4.4649102200574834E-3</v>
      </c>
      <c r="P47" s="1">
        <f t="shared" ca="1" si="5"/>
        <v>-1.9483259177724655E-3</v>
      </c>
      <c r="Q47" s="28">
        <f t="shared" si="6"/>
        <v>33868.060899999997</v>
      </c>
      <c r="S47" s="1">
        <f>G47</f>
        <v>1.6492499999003485E-3</v>
      </c>
    </row>
    <row r="48" spans="1:21">
      <c r="A48" s="1" t="s">
        <v>56</v>
      </c>
      <c r="B48" s="31"/>
      <c r="C48" s="27">
        <v>48900.288999999997</v>
      </c>
      <c r="D48" s="27"/>
      <c r="E48" s="1">
        <f t="shared" si="0"/>
        <v>1332.0009067546389</v>
      </c>
      <c r="F48" s="1">
        <f t="shared" si="1"/>
        <v>1332</v>
      </c>
      <c r="G48" s="1">
        <f t="shared" si="2"/>
        <v>4.9779999972088262E-3</v>
      </c>
      <c r="I48" s="1">
        <f t="shared" si="8"/>
        <v>4.9779999972088262E-3</v>
      </c>
      <c r="O48" s="1">
        <f t="shared" ca="1" si="4"/>
        <v>4.4723751853417452E-3</v>
      </c>
      <c r="P48" s="1">
        <f t="shared" ca="1" si="5"/>
        <v>-1.9588458413664807E-3</v>
      </c>
      <c r="Q48" s="28">
        <f t="shared" si="6"/>
        <v>33881.788999999997</v>
      </c>
      <c r="R48" s="1">
        <f t="shared" si="7"/>
        <v>4.9779999972088262E-3</v>
      </c>
    </row>
    <row r="49" spans="1:19">
      <c r="A49" s="1" t="s">
        <v>54</v>
      </c>
      <c r="B49" s="30" t="s">
        <v>48</v>
      </c>
      <c r="C49" s="27">
        <v>48900.289019999997</v>
      </c>
      <c r="D49" s="27">
        <v>5.5999999999999995E-4</v>
      </c>
      <c r="E49" s="1">
        <f t="shared" si="0"/>
        <v>1332.0009103976868</v>
      </c>
      <c r="F49" s="1">
        <f t="shared" si="1"/>
        <v>1332</v>
      </c>
      <c r="G49" s="1">
        <f t="shared" si="2"/>
        <v>4.9979999967035837E-3</v>
      </c>
      <c r="I49" s="1">
        <f t="shared" si="8"/>
        <v>4.9979999967035837E-3</v>
      </c>
      <c r="O49" s="1">
        <f t="shared" ca="1" si="4"/>
        <v>4.4723751853417452E-3</v>
      </c>
      <c r="P49" s="1">
        <f t="shared" ca="1" si="5"/>
        <v>-1.9588458413664807E-3</v>
      </c>
      <c r="Q49" s="28">
        <f t="shared" si="6"/>
        <v>33881.789019999997</v>
      </c>
      <c r="R49" s="1">
        <f t="shared" si="7"/>
        <v>4.9979999967035837E-3</v>
      </c>
    </row>
    <row r="50" spans="1:19">
      <c r="A50" s="1" t="s">
        <v>58</v>
      </c>
      <c r="B50" s="30" t="s">
        <v>50</v>
      </c>
      <c r="C50" s="27">
        <v>50319.417500000003</v>
      </c>
      <c r="D50" s="27">
        <v>4.0000000000000002E-4</v>
      </c>
      <c r="E50" s="1">
        <f t="shared" si="0"/>
        <v>1590.4985665972401</v>
      </c>
      <c r="F50" s="1">
        <f t="shared" si="1"/>
        <v>1590.5</v>
      </c>
      <c r="G50" s="1">
        <f t="shared" si="2"/>
        <v>-7.8692499955650419E-3</v>
      </c>
      <c r="I50" s="1">
        <f t="shared" si="8"/>
        <v>-7.8692499955650419E-3</v>
      </c>
      <c r="O50" s="1">
        <f t="shared" ca="1" si="4"/>
        <v>5.2442525957344856E-3</v>
      </c>
      <c r="P50" s="1">
        <f t="shared" ca="1" si="5"/>
        <v>-3.0466059409876333E-3</v>
      </c>
      <c r="Q50" s="28">
        <f t="shared" si="6"/>
        <v>35300.917500000003</v>
      </c>
      <c r="S50" s="1">
        <f>G50</f>
        <v>-7.8692499955650419E-3</v>
      </c>
    </row>
    <row r="51" spans="1:19">
      <c r="A51" s="1" t="s">
        <v>58</v>
      </c>
      <c r="B51" s="30" t="s">
        <v>48</v>
      </c>
      <c r="C51" s="27">
        <v>50706.470099999999</v>
      </c>
      <c r="D51" s="27">
        <v>2.9999999999999997E-4</v>
      </c>
      <c r="E51" s="1">
        <f t="shared" si="0"/>
        <v>1661.0011259750504</v>
      </c>
      <c r="F51" s="1">
        <f t="shared" si="1"/>
        <v>1661</v>
      </c>
      <c r="G51" s="1">
        <f t="shared" si="2"/>
        <v>6.1815000008209608E-3</v>
      </c>
      <c r="I51" s="1">
        <f t="shared" si="8"/>
        <v>6.1815000008209608E-3</v>
      </c>
      <c r="O51" s="1">
        <f t="shared" ca="1" si="4"/>
        <v>5.4547646167506878E-3</v>
      </c>
      <c r="P51" s="1">
        <f t="shared" ca="1" si="5"/>
        <v>-3.3432677863388565E-3</v>
      </c>
      <c r="Q51" s="28">
        <f t="shared" si="6"/>
        <v>35687.970099999999</v>
      </c>
      <c r="R51" s="1">
        <f t="shared" si="7"/>
        <v>6.1815000008209608E-3</v>
      </c>
    </row>
    <row r="52" spans="1:19">
      <c r="A52" s="1" t="s">
        <v>58</v>
      </c>
      <c r="B52" s="30" t="s">
        <v>48</v>
      </c>
      <c r="C52" s="27">
        <v>51052.332499999997</v>
      </c>
      <c r="D52" s="27">
        <v>6.9999999999999999E-4</v>
      </c>
      <c r="E52" s="1">
        <f t="shared" si="0"/>
        <v>1724.0007916343229</v>
      </c>
      <c r="F52" s="1">
        <f t="shared" si="1"/>
        <v>1724</v>
      </c>
      <c r="G52" s="1">
        <f t="shared" si="2"/>
        <v>4.3459999942569993E-3</v>
      </c>
      <c r="I52" s="1">
        <f t="shared" si="8"/>
        <v>4.3459999942569993E-3</v>
      </c>
      <c r="O52" s="1">
        <f t="shared" ca="1" si="4"/>
        <v>5.642881741914102E-3</v>
      </c>
      <c r="P52" s="1">
        <f t="shared" ca="1" si="5"/>
        <v>-3.6083698609080351E-3</v>
      </c>
      <c r="Q52" s="28">
        <f t="shared" si="6"/>
        <v>36033.832499999997</v>
      </c>
      <c r="R52" s="1">
        <f t="shared" si="7"/>
        <v>4.3459999942569993E-3</v>
      </c>
    </row>
    <row r="53" spans="1:19">
      <c r="A53" s="1" t="s">
        <v>58</v>
      </c>
      <c r="B53" s="30" t="s">
        <v>50</v>
      </c>
      <c r="C53" s="27">
        <v>51137.415999999997</v>
      </c>
      <c r="D53" s="27">
        <v>4.0000000000000002E-4</v>
      </c>
      <c r="E53" s="1">
        <f t="shared" si="0"/>
        <v>1739.4989552193811</v>
      </c>
      <c r="F53" s="1">
        <f t="shared" si="1"/>
        <v>1739.5</v>
      </c>
      <c r="G53" s="1">
        <f t="shared" si="2"/>
        <v>-5.735750004532747E-3</v>
      </c>
      <c r="I53" s="1">
        <f t="shared" si="8"/>
        <v>-5.735750004532747E-3</v>
      </c>
      <c r="O53" s="1">
        <f t="shared" ca="1" si="4"/>
        <v>5.6891645266765297E-3</v>
      </c>
      <c r="P53" s="1">
        <f t="shared" ca="1" si="5"/>
        <v>-3.6735933871909279E-3</v>
      </c>
      <c r="Q53" s="28">
        <f t="shared" si="6"/>
        <v>36118.915999999997</v>
      </c>
      <c r="S53" s="1">
        <f>G53</f>
        <v>-5.735750004532747E-3</v>
      </c>
    </row>
    <row r="54" spans="1:19">
      <c r="A54" s="24" t="s">
        <v>59</v>
      </c>
      <c r="B54" s="25" t="s">
        <v>50</v>
      </c>
      <c r="C54" s="26">
        <v>52136.58</v>
      </c>
      <c r="D54" s="29"/>
      <c r="E54" s="1">
        <f t="shared" si="0"/>
        <v>1921.4990741648978</v>
      </c>
      <c r="F54" s="1">
        <f t="shared" si="1"/>
        <v>1921.5</v>
      </c>
      <c r="G54" s="1">
        <f t="shared" si="2"/>
        <v>-5.0827499944716692E-3</v>
      </c>
      <c r="I54" s="1">
        <f t="shared" si="8"/>
        <v>-5.0827499944716692E-3</v>
      </c>
      <c r="O54" s="1">
        <f t="shared" ca="1" si="4"/>
        <v>6.2326139993708375E-3</v>
      </c>
      <c r="P54" s="1">
        <f t="shared" ca="1" si="5"/>
        <v>-4.4394438248352205E-3</v>
      </c>
      <c r="Q54" s="28">
        <f t="shared" si="6"/>
        <v>37118.080000000002</v>
      </c>
      <c r="S54" s="1">
        <f>G54</f>
        <v>-5.0827499944716692E-3</v>
      </c>
    </row>
    <row r="55" spans="1:19">
      <c r="A55" s="32" t="s">
        <v>60</v>
      </c>
      <c r="B55" s="30" t="s">
        <v>48</v>
      </c>
      <c r="C55" s="27">
        <v>54000.418100000003</v>
      </c>
      <c r="D55" s="29">
        <v>2.8E-3</v>
      </c>
      <c r="E55" s="1">
        <f t="shared" si="0"/>
        <v>2261.0016542170065</v>
      </c>
      <c r="F55" s="1">
        <f t="shared" si="1"/>
        <v>2261</v>
      </c>
      <c r="G55" s="1">
        <f t="shared" si="2"/>
        <v>9.0815000075963326E-3</v>
      </c>
      <c r="I55" s="1">
        <f t="shared" si="8"/>
        <v>9.0815000075963326E-3</v>
      </c>
      <c r="O55" s="1">
        <f t="shared" ca="1" si="4"/>
        <v>7.2463562849736825E-3</v>
      </c>
      <c r="P55" s="1">
        <f t="shared" ca="1" si="5"/>
        <v>-5.8680494489024605E-3</v>
      </c>
      <c r="Q55" s="28">
        <f t="shared" si="6"/>
        <v>38981.918100000003</v>
      </c>
      <c r="R55" s="1">
        <f t="shared" si="7"/>
        <v>9.0815000075963326E-3</v>
      </c>
    </row>
    <row r="56" spans="1:19">
      <c r="A56" s="24" t="s">
        <v>61</v>
      </c>
      <c r="B56" s="25" t="s">
        <v>48</v>
      </c>
      <c r="C56" s="26">
        <v>54829.392500000002</v>
      </c>
      <c r="D56" s="29"/>
      <c r="E56" s="1">
        <f t="shared" si="0"/>
        <v>2412.0013293482039</v>
      </c>
      <c r="F56" s="1">
        <f t="shared" si="1"/>
        <v>2412</v>
      </c>
      <c r="G56" s="1">
        <f t="shared" si="2"/>
        <v>7.2980000040843152E-3</v>
      </c>
      <c r="I56" s="1">
        <f t="shared" si="8"/>
        <v>7.2980000040843152E-3</v>
      </c>
      <c r="O56" s="1">
        <f t="shared" ca="1" si="4"/>
        <v>7.6972401881431358E-3</v>
      </c>
      <c r="P56" s="1">
        <f t="shared" ca="1" si="5"/>
        <v>-6.5034528339809675E-3</v>
      </c>
      <c r="Q56" s="28">
        <f t="shared" si="6"/>
        <v>39810.892500000002</v>
      </c>
      <c r="R56" s="1">
        <f t="shared" si="7"/>
        <v>7.2980000040843152E-3</v>
      </c>
    </row>
    <row r="57" spans="1:19">
      <c r="A57" s="24" t="s">
        <v>62</v>
      </c>
      <c r="B57" s="25" t="s">
        <v>48</v>
      </c>
      <c r="C57" s="26">
        <v>55817.577100000002</v>
      </c>
      <c r="D57" s="29"/>
      <c r="E57" s="1">
        <f t="shared" si="0"/>
        <v>2592.00152425127</v>
      </c>
      <c r="F57" s="1">
        <f t="shared" si="1"/>
        <v>2592</v>
      </c>
      <c r="G57" s="1">
        <f t="shared" si="2"/>
        <v>8.3680000025196932E-3</v>
      </c>
      <c r="I57" s="1">
        <f t="shared" si="8"/>
        <v>8.3680000025196932E-3</v>
      </c>
      <c r="O57" s="1">
        <f t="shared" ca="1" si="4"/>
        <v>8.2347176886100344E-3</v>
      </c>
      <c r="P57" s="1">
        <f t="shared" ca="1" si="5"/>
        <v>-7.2608873327500486E-3</v>
      </c>
      <c r="Q57" s="28">
        <f t="shared" si="6"/>
        <v>40799.077100000002</v>
      </c>
      <c r="R57" s="1">
        <f t="shared" si="7"/>
        <v>8.3680000025196932E-3</v>
      </c>
    </row>
    <row r="58" spans="1:19">
      <c r="A58" s="27" t="s">
        <v>63</v>
      </c>
      <c r="B58" s="33"/>
      <c r="C58" s="27">
        <v>56141.48</v>
      </c>
      <c r="D58" s="27">
        <v>1E-4</v>
      </c>
      <c r="E58" s="34">
        <f t="shared" si="0"/>
        <v>2651.0012143189647</v>
      </c>
      <c r="F58" s="1">
        <f t="shared" si="1"/>
        <v>2651</v>
      </c>
      <c r="G58" s="1">
        <f t="shared" si="2"/>
        <v>6.6665000049397349E-3</v>
      </c>
      <c r="I58" s="1">
        <f t="shared" si="8"/>
        <v>6.6665000049397349E-3</v>
      </c>
      <c r="O58" s="1">
        <f t="shared" ca="1" si="4"/>
        <v>8.4108908693186282E-3</v>
      </c>
      <c r="P58" s="1">
        <f t="shared" ca="1" si="5"/>
        <v>-7.5091575295688027E-3</v>
      </c>
      <c r="Q58" s="28">
        <f t="shared" si="6"/>
        <v>41122.980000000003</v>
      </c>
      <c r="R58" s="1">
        <f t="shared" si="7"/>
        <v>6.6665000049397349E-3</v>
      </c>
    </row>
    <row r="59" spans="1:19">
      <c r="A59" s="35" t="s">
        <v>64</v>
      </c>
      <c r="B59" s="33" t="s">
        <v>48</v>
      </c>
      <c r="C59" s="27">
        <v>56141.480179999999</v>
      </c>
      <c r="D59" s="27">
        <v>1E-4</v>
      </c>
      <c r="E59" s="34">
        <f t="shared" si="0"/>
        <v>2651.0012471063956</v>
      </c>
      <c r="F59" s="1">
        <f t="shared" si="1"/>
        <v>2651</v>
      </c>
      <c r="G59" s="1">
        <f t="shared" si="2"/>
        <v>6.8465000003925525E-3</v>
      </c>
      <c r="I59" s="1">
        <f t="shared" si="8"/>
        <v>6.8465000003925525E-3</v>
      </c>
      <c r="O59" s="1">
        <f t="shared" ca="1" si="4"/>
        <v>8.4108908693186282E-3</v>
      </c>
      <c r="P59" s="1">
        <f t="shared" ca="1" si="5"/>
        <v>-7.5091575295688027E-3</v>
      </c>
      <c r="Q59" s="28">
        <f t="shared" si="6"/>
        <v>41122.980179999999</v>
      </c>
      <c r="R59" s="1">
        <f t="shared" si="7"/>
        <v>6.8465000003925525E-3</v>
      </c>
    </row>
    <row r="60" spans="1:19">
      <c r="A60" s="35" t="s">
        <v>64</v>
      </c>
      <c r="B60" s="33" t="s">
        <v>48</v>
      </c>
      <c r="C60" s="27">
        <v>56218.339870000003</v>
      </c>
      <c r="D60" s="27">
        <v>1E-4</v>
      </c>
      <c r="E60" s="34">
        <f t="shared" si="0"/>
        <v>2665.001423976375</v>
      </c>
      <c r="F60" s="1">
        <f t="shared" si="1"/>
        <v>2665</v>
      </c>
      <c r="G60" s="1">
        <f t="shared" si="2"/>
        <v>7.8175000016926788E-3</v>
      </c>
      <c r="I60" s="1">
        <f t="shared" si="8"/>
        <v>7.8175000016926788E-3</v>
      </c>
      <c r="O60" s="1">
        <f t="shared" ca="1" si="4"/>
        <v>8.4526946749104992E-3</v>
      </c>
      <c r="P60" s="1">
        <f t="shared" ca="1" si="5"/>
        <v>-7.5680691016952861E-3</v>
      </c>
      <c r="Q60" s="28">
        <f t="shared" si="6"/>
        <v>41199.839870000003</v>
      </c>
      <c r="R60" s="1">
        <f t="shared" si="7"/>
        <v>7.8175000016926788E-3</v>
      </c>
    </row>
    <row r="61" spans="1:19">
      <c r="A61" s="27" t="s">
        <v>65</v>
      </c>
      <c r="B61" s="33" t="s">
        <v>48</v>
      </c>
      <c r="C61" s="36">
        <v>56594.385549999999</v>
      </c>
      <c r="D61" s="27">
        <v>1.6000000000000001E-3</v>
      </c>
      <c r="E61" s="34">
        <f t="shared" si="0"/>
        <v>2733.4990464777329</v>
      </c>
      <c r="F61" s="1">
        <f t="shared" si="1"/>
        <v>2733.5</v>
      </c>
      <c r="G61" s="1">
        <f t="shared" si="2"/>
        <v>-5.2347499949974008E-3</v>
      </c>
      <c r="I61" s="1">
        <f t="shared" si="8"/>
        <v>-5.2347499949974008E-3</v>
      </c>
      <c r="O61" s="1">
        <f t="shared" ca="1" si="4"/>
        <v>8.6572347236992912E-3</v>
      </c>
      <c r="P61" s="1">
        <f t="shared" ca="1" si="5"/>
        <v>-7.8563150081712978E-3</v>
      </c>
      <c r="Q61" s="28">
        <f t="shared" si="6"/>
        <v>41575.885549999999</v>
      </c>
      <c r="S61" s="1">
        <f>G61</f>
        <v>-5.2347499949974008E-3</v>
      </c>
    </row>
    <row r="62" spans="1:19">
      <c r="A62" s="27" t="s">
        <v>66</v>
      </c>
      <c r="B62" s="33"/>
      <c r="C62" s="27">
        <v>57217.506600000001</v>
      </c>
      <c r="D62" s="27">
        <v>6.8999999999999999E-3</v>
      </c>
      <c r="E62" s="34">
        <f t="shared" si="0"/>
        <v>2847.0020401979382</v>
      </c>
      <c r="F62" s="1">
        <f t="shared" si="1"/>
        <v>2847</v>
      </c>
      <c r="G62" s="1">
        <f t="shared" si="2"/>
        <v>1.1200500004633795E-2</v>
      </c>
      <c r="I62" s="1">
        <f t="shared" si="8"/>
        <v>1.1200500004633795E-2</v>
      </c>
      <c r="O62" s="1">
        <f t="shared" ca="1" si="4"/>
        <v>8.9961441476048079E-3</v>
      </c>
      <c r="P62" s="1">
        <f t="shared" ca="1" si="5"/>
        <v>-8.3339195393395786E-3</v>
      </c>
      <c r="Q62" s="28">
        <f t="shared" si="6"/>
        <v>42199.006600000001</v>
      </c>
      <c r="R62" s="1">
        <f t="shared" si="7"/>
        <v>1.1200500004633795E-2</v>
      </c>
    </row>
    <row r="63" spans="1:19">
      <c r="A63" s="37" t="s">
        <v>67</v>
      </c>
      <c r="B63" s="38" t="s">
        <v>50</v>
      </c>
      <c r="C63" s="39">
        <v>57648.435299999997</v>
      </c>
      <c r="D63" s="39">
        <v>1E-4</v>
      </c>
      <c r="E63" s="34">
        <f t="shared" ref="E63:E68" si="9">+(C63-C$7)/C$8</f>
        <v>2925.4967364210165</v>
      </c>
      <c r="F63" s="1">
        <f t="shared" si="1"/>
        <v>2925.5</v>
      </c>
      <c r="G63" s="1">
        <f t="shared" si="2"/>
        <v>-1.7916750002768822E-2</v>
      </c>
      <c r="I63" s="1">
        <f t="shared" si="8"/>
        <v>-1.7916750002768822E-2</v>
      </c>
      <c r="O63" s="1">
        <f t="shared" ca="1" si="4"/>
        <v>9.2305440575306506E-3</v>
      </c>
      <c r="P63" s="1">
        <f t="shared" ca="1" si="5"/>
        <v>-8.6642451401916509E-3</v>
      </c>
      <c r="Q63" s="28">
        <f t="shared" si="6"/>
        <v>42629.935299999997</v>
      </c>
      <c r="S63" s="1">
        <f>G63</f>
        <v>-1.7916750002768822E-2</v>
      </c>
    </row>
    <row r="64" spans="1:19">
      <c r="A64" s="37" t="s">
        <v>68</v>
      </c>
      <c r="B64" s="38" t="s">
        <v>48</v>
      </c>
      <c r="C64" s="39">
        <v>57261.422400000003</v>
      </c>
      <c r="D64" s="39">
        <v>6.3E-3</v>
      </c>
      <c r="E64" s="34">
        <f t="shared" si="9"/>
        <v>2855.001408493421</v>
      </c>
      <c r="F64" s="1">
        <f t="shared" si="1"/>
        <v>2855</v>
      </c>
      <c r="G64" s="1">
        <f t="shared" si="2"/>
        <v>7.73250000202097E-3</v>
      </c>
      <c r="I64" s="1">
        <f t="shared" si="8"/>
        <v>7.73250000202097E-3</v>
      </c>
      <c r="O64" s="1">
        <f t="shared" ca="1" si="4"/>
        <v>9.0200320365144485E-3</v>
      </c>
      <c r="P64" s="1">
        <f t="shared" ca="1" si="5"/>
        <v>-8.3675832948404277E-3</v>
      </c>
      <c r="Q64" s="28">
        <f t="shared" si="6"/>
        <v>42242.922400000003</v>
      </c>
      <c r="R64" s="1">
        <f t="shared" si="7"/>
        <v>7.73250000202097E-3</v>
      </c>
    </row>
    <row r="65" spans="1:19">
      <c r="A65" s="37" t="s">
        <v>68</v>
      </c>
      <c r="B65" s="38" t="s">
        <v>48</v>
      </c>
      <c r="C65" s="39">
        <v>57217.506600000001</v>
      </c>
      <c r="D65" s="39">
        <v>6.8999999999999999E-3</v>
      </c>
      <c r="E65" s="34">
        <f t="shared" si="9"/>
        <v>2847.0020401979382</v>
      </c>
      <c r="F65" s="1">
        <f t="shared" si="1"/>
        <v>2847</v>
      </c>
      <c r="G65" s="1">
        <f t="shared" si="2"/>
        <v>1.1200500004633795E-2</v>
      </c>
      <c r="I65" s="1">
        <f t="shared" si="8"/>
        <v>1.1200500004633795E-2</v>
      </c>
      <c r="O65" s="1">
        <f t="shared" ca="1" si="4"/>
        <v>8.9961441476048079E-3</v>
      </c>
      <c r="P65" s="1">
        <f t="shared" ca="1" si="5"/>
        <v>-8.3339195393395786E-3</v>
      </c>
      <c r="Q65" s="28">
        <f t="shared" si="6"/>
        <v>42199.006600000001</v>
      </c>
      <c r="R65" s="1">
        <f t="shared" si="7"/>
        <v>1.1200500004633795E-2</v>
      </c>
    </row>
    <row r="66" spans="1:19">
      <c r="A66" s="40" t="s">
        <v>69</v>
      </c>
      <c r="B66" s="41" t="s">
        <v>50</v>
      </c>
      <c r="C66" s="42">
        <v>57626.489130000002</v>
      </c>
      <c r="D66" s="42">
        <v>1E-4</v>
      </c>
      <c r="E66" s="34">
        <f t="shared" si="9"/>
        <v>2921.4991889209086</v>
      </c>
      <c r="F66" s="1">
        <f t="shared" si="1"/>
        <v>2921.5</v>
      </c>
      <c r="G66" s="1">
        <f t="shared" si="2"/>
        <v>-4.4527499994728714E-3</v>
      </c>
      <c r="I66" s="1">
        <f t="shared" si="8"/>
        <v>-4.4527499994728714E-3</v>
      </c>
      <c r="O66" s="1">
        <f t="shared" ca="1" si="4"/>
        <v>9.2186001130758304E-3</v>
      </c>
      <c r="P66" s="1">
        <f t="shared" ca="1" si="5"/>
        <v>-8.6474132624412264E-3</v>
      </c>
      <c r="Q66" s="28">
        <f t="shared" si="6"/>
        <v>42607.989130000002</v>
      </c>
      <c r="S66" s="1">
        <f>G66</f>
        <v>-4.4527499994728714E-3</v>
      </c>
    </row>
    <row r="67" spans="1:19">
      <c r="A67" s="43" t="s">
        <v>70</v>
      </c>
      <c r="B67" s="44" t="s">
        <v>50</v>
      </c>
      <c r="C67" s="45">
        <v>58400.565000000002</v>
      </c>
      <c r="D67" s="45">
        <v>5.0000000000000001E-3</v>
      </c>
      <c r="E67" s="1">
        <f t="shared" si="9"/>
        <v>3062.4989651466876</v>
      </c>
      <c r="F67" s="1">
        <f t="shared" si="1"/>
        <v>3062.5</v>
      </c>
      <c r="G67" s="1">
        <f t="shared" si="2"/>
        <v>-5.6812499969964847E-3</v>
      </c>
      <c r="I67" s="1">
        <f t="shared" si="8"/>
        <v>-5.6812499969964847E-3</v>
      </c>
      <c r="O67" s="1">
        <f t="shared" ca="1" si="4"/>
        <v>9.6396241551082312E-3</v>
      </c>
      <c r="P67" s="1">
        <f t="shared" ca="1" si="5"/>
        <v>-9.2407369531436728E-3</v>
      </c>
      <c r="Q67" s="28">
        <f t="shared" si="6"/>
        <v>43382.065000000002</v>
      </c>
      <c r="S67" s="1">
        <f>G67</f>
        <v>-5.6812499969964847E-3</v>
      </c>
    </row>
    <row r="68" spans="1:19">
      <c r="A68" s="46" t="s">
        <v>71</v>
      </c>
      <c r="B68" s="47" t="s">
        <v>48</v>
      </c>
      <c r="C68" s="48">
        <v>59177.401641999837</v>
      </c>
      <c r="D68" s="48">
        <v>6.1399999999999996E-4</v>
      </c>
      <c r="E68" s="1">
        <f t="shared" si="9"/>
        <v>3204.0016226135349</v>
      </c>
      <c r="F68" s="1">
        <f>ROUND(2*E68,0)/2</f>
        <v>3204</v>
      </c>
      <c r="G68" s="1">
        <f>+C68-(C$7+F68*C$8)</f>
        <v>8.9079998433589935E-3</v>
      </c>
      <c r="I68" s="1">
        <f>G68</f>
        <v>8.9079998433589935E-3</v>
      </c>
      <c r="O68" s="1">
        <f ca="1">+C$11+C$12*$F68</f>
        <v>1.006214119019749E-2</v>
      </c>
      <c r="P68" s="1">
        <f ca="1">+D$11+D$12*$F68</f>
        <v>-9.8361646285649237E-3</v>
      </c>
      <c r="Q68" s="28">
        <f>+C68-15018.5</f>
        <v>44158.901641999837</v>
      </c>
      <c r="R68" s="1">
        <f>G68</f>
        <v>8.9079998433589935E-3</v>
      </c>
    </row>
    <row r="69" spans="1:19">
      <c r="A69" s="49" t="s">
        <v>72</v>
      </c>
      <c r="B69" s="50" t="s">
        <v>48</v>
      </c>
      <c r="C69" s="51">
        <v>59111.524299999997</v>
      </c>
      <c r="D69" s="49">
        <v>1.1999999999999999E-3</v>
      </c>
      <c r="E69" s="1">
        <f t="shared" ref="E69" si="10">+(C69-C$7)/C$8</f>
        <v>3192.0019067713056</v>
      </c>
      <c r="F69" s="1">
        <f>ROUND(2*E69,0)/2</f>
        <v>3192</v>
      </c>
      <c r="G69" s="1">
        <f>+C69-(C$7+F69*C$8)</f>
        <v>1.0468000000400934E-2</v>
      </c>
      <c r="I69" s="1">
        <f>G69</f>
        <v>1.0468000000400934E-2</v>
      </c>
      <c r="O69" s="1">
        <f ca="1">+C$11+C$12*$F69</f>
        <v>1.0026309356833029E-2</v>
      </c>
      <c r="P69" s="1">
        <f ca="1">+D$11+D$12*$F69</f>
        <v>-9.7856689953136518E-3</v>
      </c>
      <c r="Q69" s="28">
        <f>+C69-15018.5</f>
        <v>44093.024299999997</v>
      </c>
      <c r="R69" s="1">
        <f>G69</f>
        <v>1.0468000000400934E-2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2023-01-21T04:37:54Z</dcterms:created>
  <dcterms:modified xsi:type="dcterms:W3CDTF">2023-01-21T04:38:15Z</dcterms:modified>
</cp:coreProperties>
</file>