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0F839CA-7453-48D3-A9D7-97955C423A93}" xr6:coauthVersionLast="47" xr6:coauthVersionMax="47" xr10:uidLastSave="{00000000-0000-0000-0000-000000000000}"/>
  <bookViews>
    <workbookView xWindow="14175" yWindow="570" windowWidth="12735" windowHeight="1458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2" i="1" l="1"/>
  <c r="F52" i="1" s="1"/>
  <c r="G52" i="1" s="1"/>
  <c r="K52" i="1" s="1"/>
  <c r="Q52" i="1"/>
  <c r="E58" i="1"/>
  <c r="F58" i="1" s="1"/>
  <c r="G58" i="1" s="1"/>
  <c r="K58" i="1" s="1"/>
  <c r="Q58" i="1"/>
  <c r="E59" i="1"/>
  <c r="F59" i="1" s="1"/>
  <c r="G59" i="1" s="1"/>
  <c r="K59" i="1" s="1"/>
  <c r="Q59" i="1"/>
  <c r="E61" i="1"/>
  <c r="F61" i="1" s="1"/>
  <c r="G61" i="1" s="1"/>
  <c r="K61" i="1" s="1"/>
  <c r="Q61" i="1"/>
  <c r="E62" i="1"/>
  <c r="F62" i="1" s="1"/>
  <c r="G62" i="1" s="1"/>
  <c r="K62" i="1" s="1"/>
  <c r="Q62" i="1"/>
  <c r="Q60" i="1"/>
  <c r="E60" i="1"/>
  <c r="F60" i="1"/>
  <c r="G60" i="1"/>
  <c r="K60" i="1" s="1"/>
  <c r="Q56" i="1"/>
  <c r="E43" i="1"/>
  <c r="F43" i="1" s="1"/>
  <c r="G43" i="1" s="1"/>
  <c r="K43" i="1" s="1"/>
  <c r="E44" i="1"/>
  <c r="F44" i="1"/>
  <c r="G44" i="1" s="1"/>
  <c r="K44" i="1" s="1"/>
  <c r="E45" i="1"/>
  <c r="F45" i="1" s="1"/>
  <c r="G45" i="1" s="1"/>
  <c r="K45" i="1" s="1"/>
  <c r="E46" i="1"/>
  <c r="F46" i="1"/>
  <c r="G46" i="1" s="1"/>
  <c r="K46" i="1" s="1"/>
  <c r="E47" i="1"/>
  <c r="F47" i="1" s="1"/>
  <c r="G47" i="1" s="1"/>
  <c r="K47" i="1" s="1"/>
  <c r="E48" i="1"/>
  <c r="F48" i="1"/>
  <c r="G48" i="1" s="1"/>
  <c r="K48" i="1" s="1"/>
  <c r="E49" i="1"/>
  <c r="F49" i="1" s="1"/>
  <c r="G49" i="1" s="1"/>
  <c r="K49" i="1" s="1"/>
  <c r="E50" i="1"/>
  <c r="F50" i="1"/>
  <c r="G50" i="1" s="1"/>
  <c r="K50" i="1" s="1"/>
  <c r="E53" i="1"/>
  <c r="F53" i="1" s="1"/>
  <c r="G53" i="1" s="1"/>
  <c r="K53" i="1" s="1"/>
  <c r="E54" i="1"/>
  <c r="F54" i="1"/>
  <c r="G54" i="1" s="1"/>
  <c r="K54" i="1" s="1"/>
  <c r="E55" i="1"/>
  <c r="F55" i="1" s="1"/>
  <c r="G55" i="1" s="1"/>
  <c r="K55" i="1" s="1"/>
  <c r="E56" i="1"/>
  <c r="F56" i="1"/>
  <c r="G56" i="1" s="1"/>
  <c r="K56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32" i="1"/>
  <c r="F32" i="1" s="1"/>
  <c r="G32" i="1" s="1"/>
  <c r="K32" i="1" s="1"/>
  <c r="E33" i="1"/>
  <c r="F33" i="1" s="1"/>
  <c r="G33" i="1" s="1"/>
  <c r="K33" i="1" s="1"/>
  <c r="E34" i="1"/>
  <c r="F34" i="1" s="1"/>
  <c r="G34" i="1" s="1"/>
  <c r="K34" i="1" s="1"/>
  <c r="E35" i="1"/>
  <c r="F35" i="1" s="1"/>
  <c r="G35" i="1" s="1"/>
  <c r="K35" i="1" s="1"/>
  <c r="E36" i="1"/>
  <c r="F36" i="1" s="1"/>
  <c r="G36" i="1" s="1"/>
  <c r="K36" i="1" s="1"/>
  <c r="E37" i="1"/>
  <c r="F37" i="1" s="1"/>
  <c r="G37" i="1" s="1"/>
  <c r="K37" i="1" s="1"/>
  <c r="E38" i="1"/>
  <c r="F38" i="1" s="1"/>
  <c r="G38" i="1" s="1"/>
  <c r="I38" i="1" s="1"/>
  <c r="E39" i="1"/>
  <c r="F39" i="1" s="1"/>
  <c r="G39" i="1" s="1"/>
  <c r="I39" i="1" s="1"/>
  <c r="E40" i="1"/>
  <c r="F40" i="1" s="1"/>
  <c r="G40" i="1" s="1"/>
  <c r="K40" i="1" s="1"/>
  <c r="E41" i="1"/>
  <c r="F41" i="1" s="1"/>
  <c r="G41" i="1" s="1"/>
  <c r="K41" i="1" s="1"/>
  <c r="E42" i="1"/>
  <c r="F42" i="1" s="1"/>
  <c r="G42" i="1" s="1"/>
  <c r="K42" i="1" s="1"/>
  <c r="E51" i="1"/>
  <c r="F51" i="1" s="1"/>
  <c r="G51" i="1" s="1"/>
  <c r="K51" i="1" s="1"/>
  <c r="E57" i="1"/>
  <c r="F57" i="1" s="1"/>
  <c r="G57" i="1" s="1"/>
  <c r="I57" i="1" s="1"/>
  <c r="Q55" i="1"/>
  <c r="Q54" i="1"/>
  <c r="Q53" i="1"/>
  <c r="Q50" i="1"/>
  <c r="Q49" i="1"/>
  <c r="Q48" i="1"/>
  <c r="Q47" i="1"/>
  <c r="Q46" i="1"/>
  <c r="Q45" i="1"/>
  <c r="Q44" i="1"/>
  <c r="Q43" i="1"/>
  <c r="E25" i="1"/>
  <c r="F25" i="1" s="1"/>
  <c r="G25" i="1" s="1"/>
  <c r="K25" i="1" s="1"/>
  <c r="E26" i="1"/>
  <c r="F26" i="1"/>
  <c r="G26" i="1" s="1"/>
  <c r="K26" i="1" s="1"/>
  <c r="E27" i="1"/>
  <c r="F27" i="1" s="1"/>
  <c r="G27" i="1" s="1"/>
  <c r="K27" i="1" s="1"/>
  <c r="Q38" i="1"/>
  <c r="Q57" i="1"/>
  <c r="Q39" i="1"/>
  <c r="Q37" i="1"/>
  <c r="Q36" i="1"/>
  <c r="Q40" i="1"/>
  <c r="Q41" i="1"/>
  <c r="Q42" i="1"/>
  <c r="D9" i="1"/>
  <c r="C9" i="1"/>
  <c r="Q51" i="1"/>
  <c r="C21" i="1"/>
  <c r="E21" i="1"/>
  <c r="F21" i="1" s="1"/>
  <c r="G21" i="1" s="1"/>
  <c r="I21" i="1" s="1"/>
  <c r="E22" i="1"/>
  <c r="F22" i="1" s="1"/>
  <c r="G22" i="1" s="1"/>
  <c r="K22" i="1" s="1"/>
  <c r="E23" i="1"/>
  <c r="F23" i="1" s="1"/>
  <c r="G23" i="1" s="1"/>
  <c r="K23" i="1" s="1"/>
  <c r="E24" i="1"/>
  <c r="F24" i="1"/>
  <c r="G24" i="1"/>
  <c r="J24" i="1" s="1"/>
  <c r="Q25" i="1"/>
  <c r="Q26" i="1"/>
  <c r="Q28" i="1"/>
  <c r="Q29" i="1"/>
  <c r="Q27" i="1"/>
  <c r="Q30" i="1"/>
  <c r="Q31" i="1"/>
  <c r="Q32" i="1"/>
  <c r="Q33" i="1"/>
  <c r="Q34" i="1"/>
  <c r="Q35" i="1"/>
  <c r="Q24" i="1"/>
  <c r="Q22" i="1"/>
  <c r="Q23" i="1"/>
  <c r="A21" i="1"/>
  <c r="F16" i="1"/>
  <c r="C17" i="1"/>
  <c r="Q21" i="1"/>
  <c r="C11" i="1"/>
  <c r="C12" i="1"/>
  <c r="O59" i="1" l="1"/>
  <c r="O58" i="1"/>
  <c r="O52" i="1"/>
  <c r="O62" i="1"/>
  <c r="O61" i="1"/>
  <c r="C16" i="1"/>
  <c r="D18" i="1" s="1"/>
  <c r="O60" i="1"/>
  <c r="O43" i="1"/>
  <c r="O28" i="1"/>
  <c r="C15" i="1"/>
  <c r="O21" i="1"/>
  <c r="O34" i="1"/>
  <c r="O57" i="1"/>
  <c r="O44" i="1"/>
  <c r="O33" i="1"/>
  <c r="O23" i="1"/>
  <c r="O55" i="1"/>
  <c r="O49" i="1"/>
  <c r="O45" i="1"/>
  <c r="O35" i="1"/>
  <c r="O42" i="1"/>
  <c r="O50" i="1"/>
  <c r="O53" i="1"/>
  <c r="O41" i="1"/>
  <c r="O40" i="1"/>
  <c r="O46" i="1"/>
  <c r="O27" i="1"/>
  <c r="O29" i="1"/>
  <c r="O48" i="1"/>
  <c r="O24" i="1"/>
  <c r="O31" i="1"/>
  <c r="O54" i="1"/>
  <c r="O22" i="1"/>
  <c r="O26" i="1"/>
  <c r="O47" i="1"/>
  <c r="O39" i="1"/>
  <c r="O36" i="1"/>
  <c r="O25" i="1"/>
  <c r="O37" i="1"/>
  <c r="O38" i="1"/>
  <c r="O30" i="1"/>
  <c r="O51" i="1"/>
  <c r="O56" i="1"/>
  <c r="O32" i="1"/>
  <c r="F17" i="1"/>
  <c r="F18" i="1" l="1"/>
  <c r="F19" i="1" s="1"/>
  <c r="C18" i="1"/>
</calcChain>
</file>

<file path=xl/sharedStrings.xml><?xml version="1.0" encoding="utf-8"?>
<sst xmlns="http://schemas.openxmlformats.org/spreadsheetml/2006/main" count="146" uniqueCount="66">
  <si>
    <t>VSB-66</t>
  </si>
  <si>
    <t>IBVS 6244</t>
  </si>
  <si>
    <t>OEJV 0191</t>
  </si>
  <si>
    <t>V</t>
  </si>
  <si>
    <t>VSB-64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</si>
  <si>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</si>
  <si>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</si>
  <si>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</si>
  <si>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</si>
  <si>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</si>
  <si>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</si>
  <si>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</si>
  <si>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</si>
  <si>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</si>
  <si>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</si>
  <si>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</si>
  <si>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</si>
  <si>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</si>
  <si>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</si>
  <si>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</si>
  <si>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</si>
  <si>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</si>
  <si>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</si>
  <si>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</si>
  <si>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</si>
  <si>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</si>
  <si>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</si>
  <si>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</si>
  <si>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</si>
  <si>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</si>
  <si>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</si>
  <si>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</si>
  <si>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</si>
  <si>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</si>
  <si>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</si>
  <si>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</si>
  <si>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</si>
  <si>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</si>
  <si>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</si>
  <si>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</si>
  <si>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</si>
  <si>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</si>
  <si>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</si>
  <si>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V0481 Peg</t>
  </si>
  <si>
    <t>V0481 Peg / GSC 2203-1663</t>
  </si>
  <si>
    <t>EW</t>
  </si>
  <si>
    <t>VSX</t>
  </si>
  <si>
    <t>IBVS 5960</t>
  </si>
  <si>
    <t>II</t>
  </si>
  <si>
    <t>IBVS 6011</t>
  </si>
  <si>
    <t>I</t>
  </si>
  <si>
    <t>IBVS 6149</t>
  </si>
  <si>
    <t>G2203-1663</t>
  </si>
  <si>
    <t>IBVS 6196</t>
  </si>
  <si>
    <t>OEJV 0179</t>
  </si>
  <si>
    <t>pg</t>
  </si>
  <si>
    <t>vis</t>
  </si>
  <si>
    <t>PE</t>
  </si>
  <si>
    <t>CCD</t>
  </si>
  <si>
    <t>B</t>
  </si>
  <si>
    <t>IBVS 6234</t>
  </si>
  <si>
    <t>RHN 2021</t>
  </si>
  <si>
    <t>IBVS, 63, 6262</t>
  </si>
  <si>
    <t>JBAV, 55</t>
  </si>
  <si>
    <t>JBAV, 60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</si>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</sst>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6" formatCode="0.0000"/>
    <numFmt numFmtId="177" formatCode="0.000"/>
    <numFmt numFmtId="178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50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27" fillId="0" borderId="0"/>
    <xf numFmtId="0" fontId="6" fillId="0" borderId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31" fillId="0" borderId="0" xfId="42" applyFont="1"/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2" fillId="0" borderId="0" xfId="43" applyFont="1"/>
    <xf numFmtId="0" fontId="32" fillId="0" borderId="0" xfId="43" applyFont="1" applyBorder="1" applyAlignment="1">
      <alignment horizontal="center"/>
    </xf>
    <xf numFmtId="176" fontId="32" fillId="0" borderId="0" xfId="43" applyNumberFormat="1" applyFont="1" applyFill="1" applyBorder="1" applyAlignment="1" applyProtection="1">
      <alignment horizontal="left" vertical="top"/>
    </xf>
    <xf numFmtId="0" fontId="32" fillId="0" borderId="0" xfId="43" applyNumberFormat="1" applyFont="1" applyFill="1" applyBorder="1" applyAlignment="1" applyProtection="1">
      <alignment horizontal="left" vertical="top"/>
    </xf>
    <xf numFmtId="177" fontId="32" fillId="0" borderId="0" xfId="43" applyNumberFormat="1" applyFont="1" applyFill="1" applyBorder="1" applyAlignment="1" applyProtection="1">
      <alignment horizontal="left" vertical="top"/>
    </xf>
    <xf numFmtId="0" fontId="10" fillId="0" borderId="0" xfId="44" applyFont="1"/>
    <xf numFmtId="0" fontId="10" fillId="0" borderId="0" xfId="44" applyFont="1" applyAlignment="1">
      <alignment horizontal="center"/>
    </xf>
    <xf numFmtId="0" fontId="10" fillId="0" borderId="0" xfId="44" applyFont="1" applyAlignment="1">
      <alignment horizontal="left"/>
    </xf>
    <xf numFmtId="0" fontId="5" fillId="0" borderId="0" xfId="44" applyFont="1"/>
    <xf numFmtId="0" fontId="5" fillId="0" borderId="0" xfId="44" applyFont="1" applyAlignment="1">
      <alignment horizontal="center" wrapText="1"/>
    </xf>
    <xf numFmtId="0" fontId="5" fillId="0" borderId="0" xfId="44" applyFont="1" applyAlignment="1">
      <alignment horizontal="left" wrapText="1"/>
    </xf>
    <xf numFmtId="0" fontId="33" fillId="0" borderId="0" xfId="44" applyFont="1" applyAlignment="1">
      <alignment horizontal="left"/>
    </xf>
    <xf numFmtId="0" fontId="33" fillId="0" borderId="0" xfId="44" applyFont="1" applyAlignment="1">
      <alignment horizontal="center"/>
    </xf>
    <xf numFmtId="0" fontId="31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1" fillId="0" borderId="0" xfId="44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8" fontId="34" fillId="0" borderId="0" xfId="0" applyNumberFormat="1" applyFont="1" applyAlignment="1">
      <alignment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rmal_A_2" xfId="43"/>
    <cellStyle name="Normal_A_A" xfId="44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V0481 Peg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3814.5</c:v>
                </c:pt>
                <c:pt idx="2">
                  <c:v>4710</c:v>
                </c:pt>
                <c:pt idx="3">
                  <c:v>7181</c:v>
                </c:pt>
                <c:pt idx="4">
                  <c:v>8008</c:v>
                </c:pt>
                <c:pt idx="5">
                  <c:v>8012.5</c:v>
                </c:pt>
                <c:pt idx="6">
                  <c:v>8013</c:v>
                </c:pt>
                <c:pt idx="7">
                  <c:v>8041</c:v>
                </c:pt>
                <c:pt idx="8">
                  <c:v>8133.5</c:v>
                </c:pt>
                <c:pt idx="9">
                  <c:v>8377</c:v>
                </c:pt>
                <c:pt idx="10">
                  <c:v>8377</c:v>
                </c:pt>
                <c:pt idx="11">
                  <c:v>8377</c:v>
                </c:pt>
                <c:pt idx="12">
                  <c:v>8377</c:v>
                </c:pt>
                <c:pt idx="13">
                  <c:v>8835</c:v>
                </c:pt>
                <c:pt idx="14">
                  <c:v>8958</c:v>
                </c:pt>
                <c:pt idx="15">
                  <c:v>9602</c:v>
                </c:pt>
                <c:pt idx="16">
                  <c:v>9709.5</c:v>
                </c:pt>
                <c:pt idx="17">
                  <c:v>9894</c:v>
                </c:pt>
                <c:pt idx="18">
                  <c:v>9922.5</c:v>
                </c:pt>
                <c:pt idx="19">
                  <c:v>9957</c:v>
                </c:pt>
                <c:pt idx="20">
                  <c:v>9957</c:v>
                </c:pt>
                <c:pt idx="21">
                  <c:v>9976</c:v>
                </c:pt>
                <c:pt idx="22">
                  <c:v>10576</c:v>
                </c:pt>
                <c:pt idx="23">
                  <c:v>10576</c:v>
                </c:pt>
                <c:pt idx="24">
                  <c:v>10578</c:v>
                </c:pt>
                <c:pt idx="25">
                  <c:v>10578</c:v>
                </c:pt>
                <c:pt idx="26">
                  <c:v>10578</c:v>
                </c:pt>
                <c:pt idx="27">
                  <c:v>10587.5</c:v>
                </c:pt>
                <c:pt idx="28">
                  <c:v>10587.5</c:v>
                </c:pt>
                <c:pt idx="29">
                  <c:v>10587.5</c:v>
                </c:pt>
                <c:pt idx="30">
                  <c:v>10672</c:v>
                </c:pt>
                <c:pt idx="31">
                  <c:v>10672</c:v>
                </c:pt>
                <c:pt idx="32">
                  <c:v>10772</c:v>
                </c:pt>
                <c:pt idx="33">
                  <c:v>10772</c:v>
                </c:pt>
                <c:pt idx="34">
                  <c:v>10772</c:v>
                </c:pt>
                <c:pt idx="35">
                  <c:v>10772</c:v>
                </c:pt>
                <c:pt idx="36">
                  <c:v>10785</c:v>
                </c:pt>
                <c:pt idx="37">
                  <c:v>12391.5</c:v>
                </c:pt>
                <c:pt idx="38">
                  <c:v>12420</c:v>
                </c:pt>
                <c:pt idx="39">
                  <c:v>13129.5</c:v>
                </c:pt>
                <c:pt idx="40">
                  <c:v>13171</c:v>
                </c:pt>
                <c:pt idx="41">
                  <c:v>13446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B2-4BE0-A222-937A99E0B9F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3814.5</c:v>
                </c:pt>
                <c:pt idx="2">
                  <c:v>4710</c:v>
                </c:pt>
                <c:pt idx="3">
                  <c:v>7181</c:v>
                </c:pt>
                <c:pt idx="4">
                  <c:v>8008</c:v>
                </c:pt>
                <c:pt idx="5">
                  <c:v>8012.5</c:v>
                </c:pt>
                <c:pt idx="6">
                  <c:v>8013</c:v>
                </c:pt>
                <c:pt idx="7">
                  <c:v>8041</c:v>
                </c:pt>
                <c:pt idx="8">
                  <c:v>8133.5</c:v>
                </c:pt>
                <c:pt idx="9">
                  <c:v>8377</c:v>
                </c:pt>
                <c:pt idx="10">
                  <c:v>8377</c:v>
                </c:pt>
                <c:pt idx="11">
                  <c:v>8377</c:v>
                </c:pt>
                <c:pt idx="12">
                  <c:v>8377</c:v>
                </c:pt>
                <c:pt idx="13">
                  <c:v>8835</c:v>
                </c:pt>
                <c:pt idx="14">
                  <c:v>8958</c:v>
                </c:pt>
                <c:pt idx="15">
                  <c:v>9602</c:v>
                </c:pt>
                <c:pt idx="16">
                  <c:v>9709.5</c:v>
                </c:pt>
                <c:pt idx="17">
                  <c:v>9894</c:v>
                </c:pt>
                <c:pt idx="18">
                  <c:v>9922.5</c:v>
                </c:pt>
                <c:pt idx="19">
                  <c:v>9957</c:v>
                </c:pt>
                <c:pt idx="20">
                  <c:v>9957</c:v>
                </c:pt>
                <c:pt idx="21">
                  <c:v>9976</c:v>
                </c:pt>
                <c:pt idx="22">
                  <c:v>10576</c:v>
                </c:pt>
                <c:pt idx="23">
                  <c:v>10576</c:v>
                </c:pt>
                <c:pt idx="24">
                  <c:v>10578</c:v>
                </c:pt>
                <c:pt idx="25">
                  <c:v>10578</c:v>
                </c:pt>
                <c:pt idx="26">
                  <c:v>10578</c:v>
                </c:pt>
                <c:pt idx="27">
                  <c:v>10587.5</c:v>
                </c:pt>
                <c:pt idx="28">
                  <c:v>10587.5</c:v>
                </c:pt>
                <c:pt idx="29">
                  <c:v>10587.5</c:v>
                </c:pt>
                <c:pt idx="30">
                  <c:v>10672</c:v>
                </c:pt>
                <c:pt idx="31">
                  <c:v>10672</c:v>
                </c:pt>
                <c:pt idx="32">
                  <c:v>10772</c:v>
                </c:pt>
                <c:pt idx="33">
                  <c:v>10772</c:v>
                </c:pt>
                <c:pt idx="34">
                  <c:v>10772</c:v>
                </c:pt>
                <c:pt idx="35">
                  <c:v>10772</c:v>
                </c:pt>
                <c:pt idx="36">
                  <c:v>10785</c:v>
                </c:pt>
                <c:pt idx="37">
                  <c:v>12391.5</c:v>
                </c:pt>
                <c:pt idx="38">
                  <c:v>12420</c:v>
                </c:pt>
                <c:pt idx="39">
                  <c:v>13129.5</c:v>
                </c:pt>
                <c:pt idx="40">
                  <c:v>13171</c:v>
                </c:pt>
                <c:pt idx="41">
                  <c:v>13446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7">
                  <c:v>-4.5600000157719478E-4</c:v>
                </c:pt>
                <c:pt idx="18">
                  <c:v>-1.3999999646330252E-4</c:v>
                </c:pt>
                <c:pt idx="36">
                  <c:v>2.1600000036414713E-3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B2-4BE0-A222-937A99E0B9F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3814.5</c:v>
                </c:pt>
                <c:pt idx="2">
                  <c:v>4710</c:v>
                </c:pt>
                <c:pt idx="3">
                  <c:v>7181</c:v>
                </c:pt>
                <c:pt idx="4">
                  <c:v>8008</c:v>
                </c:pt>
                <c:pt idx="5">
                  <c:v>8012.5</c:v>
                </c:pt>
                <c:pt idx="6">
                  <c:v>8013</c:v>
                </c:pt>
                <c:pt idx="7">
                  <c:v>8041</c:v>
                </c:pt>
                <c:pt idx="8">
                  <c:v>8133.5</c:v>
                </c:pt>
                <c:pt idx="9">
                  <c:v>8377</c:v>
                </c:pt>
                <c:pt idx="10">
                  <c:v>8377</c:v>
                </c:pt>
                <c:pt idx="11">
                  <c:v>8377</c:v>
                </c:pt>
                <c:pt idx="12">
                  <c:v>8377</c:v>
                </c:pt>
                <c:pt idx="13">
                  <c:v>8835</c:v>
                </c:pt>
                <c:pt idx="14">
                  <c:v>8958</c:v>
                </c:pt>
                <c:pt idx="15">
                  <c:v>9602</c:v>
                </c:pt>
                <c:pt idx="16">
                  <c:v>9709.5</c:v>
                </c:pt>
                <c:pt idx="17">
                  <c:v>9894</c:v>
                </c:pt>
                <c:pt idx="18">
                  <c:v>9922.5</c:v>
                </c:pt>
                <c:pt idx="19">
                  <c:v>9957</c:v>
                </c:pt>
                <c:pt idx="20">
                  <c:v>9957</c:v>
                </c:pt>
                <c:pt idx="21">
                  <c:v>9976</c:v>
                </c:pt>
                <c:pt idx="22">
                  <c:v>10576</c:v>
                </c:pt>
                <c:pt idx="23">
                  <c:v>10576</c:v>
                </c:pt>
                <c:pt idx="24">
                  <c:v>10578</c:v>
                </c:pt>
                <c:pt idx="25">
                  <c:v>10578</c:v>
                </c:pt>
                <c:pt idx="26">
                  <c:v>10578</c:v>
                </c:pt>
                <c:pt idx="27">
                  <c:v>10587.5</c:v>
                </c:pt>
                <c:pt idx="28">
                  <c:v>10587.5</c:v>
                </c:pt>
                <c:pt idx="29">
                  <c:v>10587.5</c:v>
                </c:pt>
                <c:pt idx="30">
                  <c:v>10672</c:v>
                </c:pt>
                <c:pt idx="31">
                  <c:v>10672</c:v>
                </c:pt>
                <c:pt idx="32">
                  <c:v>10772</c:v>
                </c:pt>
                <c:pt idx="33">
                  <c:v>10772</c:v>
                </c:pt>
                <c:pt idx="34">
                  <c:v>10772</c:v>
                </c:pt>
                <c:pt idx="35">
                  <c:v>10772</c:v>
                </c:pt>
                <c:pt idx="36">
                  <c:v>10785</c:v>
                </c:pt>
                <c:pt idx="37">
                  <c:v>12391.5</c:v>
                </c:pt>
                <c:pt idx="38">
                  <c:v>12420</c:v>
                </c:pt>
                <c:pt idx="39">
                  <c:v>13129.5</c:v>
                </c:pt>
                <c:pt idx="40">
                  <c:v>13171</c:v>
                </c:pt>
                <c:pt idx="41">
                  <c:v>13446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-9.4399999943561852E-4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B2-4BE0-A222-937A99E0B9F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3814.5</c:v>
                </c:pt>
                <c:pt idx="2">
                  <c:v>4710</c:v>
                </c:pt>
                <c:pt idx="3">
                  <c:v>7181</c:v>
                </c:pt>
                <c:pt idx="4">
                  <c:v>8008</c:v>
                </c:pt>
                <c:pt idx="5">
                  <c:v>8012.5</c:v>
                </c:pt>
                <c:pt idx="6">
                  <c:v>8013</c:v>
                </c:pt>
                <c:pt idx="7">
                  <c:v>8041</c:v>
                </c:pt>
                <c:pt idx="8">
                  <c:v>8133.5</c:v>
                </c:pt>
                <c:pt idx="9">
                  <c:v>8377</c:v>
                </c:pt>
                <c:pt idx="10">
                  <c:v>8377</c:v>
                </c:pt>
                <c:pt idx="11">
                  <c:v>8377</c:v>
                </c:pt>
                <c:pt idx="12">
                  <c:v>8377</c:v>
                </c:pt>
                <c:pt idx="13">
                  <c:v>8835</c:v>
                </c:pt>
                <c:pt idx="14">
                  <c:v>8958</c:v>
                </c:pt>
                <c:pt idx="15">
                  <c:v>9602</c:v>
                </c:pt>
                <c:pt idx="16">
                  <c:v>9709.5</c:v>
                </c:pt>
                <c:pt idx="17">
                  <c:v>9894</c:v>
                </c:pt>
                <c:pt idx="18">
                  <c:v>9922.5</c:v>
                </c:pt>
                <c:pt idx="19">
                  <c:v>9957</c:v>
                </c:pt>
                <c:pt idx="20">
                  <c:v>9957</c:v>
                </c:pt>
                <c:pt idx="21">
                  <c:v>9976</c:v>
                </c:pt>
                <c:pt idx="22">
                  <c:v>10576</c:v>
                </c:pt>
                <c:pt idx="23">
                  <c:v>10576</c:v>
                </c:pt>
                <c:pt idx="24">
                  <c:v>10578</c:v>
                </c:pt>
                <c:pt idx="25">
                  <c:v>10578</c:v>
                </c:pt>
                <c:pt idx="26">
                  <c:v>10578</c:v>
                </c:pt>
                <c:pt idx="27">
                  <c:v>10587.5</c:v>
                </c:pt>
                <c:pt idx="28">
                  <c:v>10587.5</c:v>
                </c:pt>
                <c:pt idx="29">
                  <c:v>10587.5</c:v>
                </c:pt>
                <c:pt idx="30">
                  <c:v>10672</c:v>
                </c:pt>
                <c:pt idx="31">
                  <c:v>10672</c:v>
                </c:pt>
                <c:pt idx="32">
                  <c:v>10772</c:v>
                </c:pt>
                <c:pt idx="33">
                  <c:v>10772</c:v>
                </c:pt>
                <c:pt idx="34">
                  <c:v>10772</c:v>
                </c:pt>
                <c:pt idx="35">
                  <c:v>10772</c:v>
                </c:pt>
                <c:pt idx="36">
                  <c:v>10785</c:v>
                </c:pt>
                <c:pt idx="37">
                  <c:v>12391.5</c:v>
                </c:pt>
                <c:pt idx="38">
                  <c:v>12420</c:v>
                </c:pt>
                <c:pt idx="39">
                  <c:v>13129.5</c:v>
                </c:pt>
                <c:pt idx="40">
                  <c:v>13171</c:v>
                </c:pt>
                <c:pt idx="41">
                  <c:v>13446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-4.8000001697801054E-5</c:v>
                </c:pt>
                <c:pt idx="2">
                  <c:v>-3.2399999981862493E-3</c:v>
                </c:pt>
                <c:pt idx="4">
                  <c:v>-2.9920000015408732E-3</c:v>
                </c:pt>
                <c:pt idx="5">
                  <c:v>-2.1999999953550287E-3</c:v>
                </c:pt>
                <c:pt idx="6">
                  <c:v>-3.5119999956805259E-3</c:v>
                </c:pt>
                <c:pt idx="7">
                  <c:v>-3.7840000004507601E-3</c:v>
                </c:pt>
                <c:pt idx="8">
                  <c:v>-1.5039999998407438E-3</c:v>
                </c:pt>
                <c:pt idx="9">
                  <c:v>-2.69799999659881E-3</c:v>
                </c:pt>
                <c:pt idx="10">
                  <c:v>-2.3179999989224598E-3</c:v>
                </c:pt>
                <c:pt idx="11">
                  <c:v>-2.0979999972041696E-3</c:v>
                </c:pt>
                <c:pt idx="12">
                  <c:v>-2.0379999987198971E-3</c:v>
                </c:pt>
                <c:pt idx="13">
                  <c:v>-6.3000000227475539E-4</c:v>
                </c:pt>
                <c:pt idx="14">
                  <c:v>-3.3919999987119809E-3</c:v>
                </c:pt>
                <c:pt idx="15">
                  <c:v>-5.4800000361865386E-4</c:v>
                </c:pt>
                <c:pt idx="16">
                  <c:v>1.720000000204891E-4</c:v>
                </c:pt>
                <c:pt idx="19">
                  <c:v>-5.6799999583745375E-4</c:v>
                </c:pt>
                <c:pt idx="20">
                  <c:v>-4.6799999836366624E-4</c:v>
                </c:pt>
                <c:pt idx="21">
                  <c:v>-4.4240000061108731E-3</c:v>
                </c:pt>
                <c:pt idx="22">
                  <c:v>1.8760001039481722E-3</c:v>
                </c:pt>
                <c:pt idx="23">
                  <c:v>1.9759999340749346E-3</c:v>
                </c:pt>
                <c:pt idx="24">
                  <c:v>4.9280000021099113E-3</c:v>
                </c:pt>
                <c:pt idx="25">
                  <c:v>6.5280000781058334E-3</c:v>
                </c:pt>
                <c:pt idx="26">
                  <c:v>1.2328000004345085E-2</c:v>
                </c:pt>
                <c:pt idx="27">
                  <c:v>1.1999999696854502E-3</c:v>
                </c:pt>
                <c:pt idx="28">
                  <c:v>1.9000001775566489E-3</c:v>
                </c:pt>
                <c:pt idx="29">
                  <c:v>3.3000001276377589E-3</c:v>
                </c:pt>
                <c:pt idx="30">
                  <c:v>8.7199999688891694E-4</c:v>
                </c:pt>
                <c:pt idx="31">
                  <c:v>8.7199999688891694E-4</c:v>
                </c:pt>
                <c:pt idx="32">
                  <c:v>1.6720002022339031E-3</c:v>
                </c:pt>
                <c:pt idx="33">
                  <c:v>1.6720002022339031E-3</c:v>
                </c:pt>
                <c:pt idx="34">
                  <c:v>1.6720002022339031E-3</c:v>
                </c:pt>
                <c:pt idx="35">
                  <c:v>1.7720000323606655E-3</c:v>
                </c:pt>
                <c:pt idx="37">
                  <c:v>7.6040000058128498E-3</c:v>
                </c:pt>
                <c:pt idx="38">
                  <c:v>8.5200000030454248E-3</c:v>
                </c:pt>
                <c:pt idx="39">
                  <c:v>1.4691999997012317E-2</c:v>
                </c:pt>
                <c:pt idx="40">
                  <c:v>1.4896000000589993E-2</c:v>
                </c:pt>
                <c:pt idx="41">
                  <c:v>1.829600000201026E-2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B2-4BE0-A222-937A99E0B9F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3814.5</c:v>
                </c:pt>
                <c:pt idx="2">
                  <c:v>4710</c:v>
                </c:pt>
                <c:pt idx="3">
                  <c:v>7181</c:v>
                </c:pt>
                <c:pt idx="4">
                  <c:v>8008</c:v>
                </c:pt>
                <c:pt idx="5">
                  <c:v>8012.5</c:v>
                </c:pt>
                <c:pt idx="6">
                  <c:v>8013</c:v>
                </c:pt>
                <c:pt idx="7">
                  <c:v>8041</c:v>
                </c:pt>
                <c:pt idx="8">
                  <c:v>8133.5</c:v>
                </c:pt>
                <c:pt idx="9">
                  <c:v>8377</c:v>
                </c:pt>
                <c:pt idx="10">
                  <c:v>8377</c:v>
                </c:pt>
                <c:pt idx="11">
                  <c:v>8377</c:v>
                </c:pt>
                <c:pt idx="12">
                  <c:v>8377</c:v>
                </c:pt>
                <c:pt idx="13">
                  <c:v>8835</c:v>
                </c:pt>
                <c:pt idx="14">
                  <c:v>8958</c:v>
                </c:pt>
                <c:pt idx="15">
                  <c:v>9602</c:v>
                </c:pt>
                <c:pt idx="16">
                  <c:v>9709.5</c:v>
                </c:pt>
                <c:pt idx="17">
                  <c:v>9894</c:v>
                </c:pt>
                <c:pt idx="18">
                  <c:v>9922.5</c:v>
                </c:pt>
                <c:pt idx="19">
                  <c:v>9957</c:v>
                </c:pt>
                <c:pt idx="20">
                  <c:v>9957</c:v>
                </c:pt>
                <c:pt idx="21">
                  <c:v>9976</c:v>
                </c:pt>
                <c:pt idx="22">
                  <c:v>10576</c:v>
                </c:pt>
                <c:pt idx="23">
                  <c:v>10576</c:v>
                </c:pt>
                <c:pt idx="24">
                  <c:v>10578</c:v>
                </c:pt>
                <c:pt idx="25">
                  <c:v>10578</c:v>
                </c:pt>
                <c:pt idx="26">
                  <c:v>10578</c:v>
                </c:pt>
                <c:pt idx="27">
                  <c:v>10587.5</c:v>
                </c:pt>
                <c:pt idx="28">
                  <c:v>10587.5</c:v>
                </c:pt>
                <c:pt idx="29">
                  <c:v>10587.5</c:v>
                </c:pt>
                <c:pt idx="30">
                  <c:v>10672</c:v>
                </c:pt>
                <c:pt idx="31">
                  <c:v>10672</c:v>
                </c:pt>
                <c:pt idx="32">
                  <c:v>10772</c:v>
                </c:pt>
                <c:pt idx="33">
                  <c:v>10772</c:v>
                </c:pt>
                <c:pt idx="34">
                  <c:v>10772</c:v>
                </c:pt>
                <c:pt idx="35">
                  <c:v>10772</c:v>
                </c:pt>
                <c:pt idx="36">
                  <c:v>10785</c:v>
                </c:pt>
                <c:pt idx="37">
                  <c:v>12391.5</c:v>
                </c:pt>
                <c:pt idx="38">
                  <c:v>12420</c:v>
                </c:pt>
                <c:pt idx="39">
                  <c:v>13129.5</c:v>
                </c:pt>
                <c:pt idx="40">
                  <c:v>13171</c:v>
                </c:pt>
                <c:pt idx="41">
                  <c:v>13446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B2-4BE0-A222-937A99E0B9F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3814.5</c:v>
                </c:pt>
                <c:pt idx="2">
                  <c:v>4710</c:v>
                </c:pt>
                <c:pt idx="3">
                  <c:v>7181</c:v>
                </c:pt>
                <c:pt idx="4">
                  <c:v>8008</c:v>
                </c:pt>
                <c:pt idx="5">
                  <c:v>8012.5</c:v>
                </c:pt>
                <c:pt idx="6">
                  <c:v>8013</c:v>
                </c:pt>
                <c:pt idx="7">
                  <c:v>8041</c:v>
                </c:pt>
                <c:pt idx="8">
                  <c:v>8133.5</c:v>
                </c:pt>
                <c:pt idx="9">
                  <c:v>8377</c:v>
                </c:pt>
                <c:pt idx="10">
                  <c:v>8377</c:v>
                </c:pt>
                <c:pt idx="11">
                  <c:v>8377</c:v>
                </c:pt>
                <c:pt idx="12">
                  <c:v>8377</c:v>
                </c:pt>
                <c:pt idx="13">
                  <c:v>8835</c:v>
                </c:pt>
                <c:pt idx="14">
                  <c:v>8958</c:v>
                </c:pt>
                <c:pt idx="15">
                  <c:v>9602</c:v>
                </c:pt>
                <c:pt idx="16">
                  <c:v>9709.5</c:v>
                </c:pt>
                <c:pt idx="17">
                  <c:v>9894</c:v>
                </c:pt>
                <c:pt idx="18">
                  <c:v>9922.5</c:v>
                </c:pt>
                <c:pt idx="19">
                  <c:v>9957</c:v>
                </c:pt>
                <c:pt idx="20">
                  <c:v>9957</c:v>
                </c:pt>
                <c:pt idx="21">
                  <c:v>9976</c:v>
                </c:pt>
                <c:pt idx="22">
                  <c:v>10576</c:v>
                </c:pt>
                <c:pt idx="23">
                  <c:v>10576</c:v>
                </c:pt>
                <c:pt idx="24">
                  <c:v>10578</c:v>
                </c:pt>
                <c:pt idx="25">
                  <c:v>10578</c:v>
                </c:pt>
                <c:pt idx="26">
                  <c:v>10578</c:v>
                </c:pt>
                <c:pt idx="27">
                  <c:v>10587.5</c:v>
                </c:pt>
                <c:pt idx="28">
                  <c:v>10587.5</c:v>
                </c:pt>
                <c:pt idx="29">
                  <c:v>10587.5</c:v>
                </c:pt>
                <c:pt idx="30">
                  <c:v>10672</c:v>
                </c:pt>
                <c:pt idx="31">
                  <c:v>10672</c:v>
                </c:pt>
                <c:pt idx="32">
                  <c:v>10772</c:v>
                </c:pt>
                <c:pt idx="33">
                  <c:v>10772</c:v>
                </c:pt>
                <c:pt idx="34">
                  <c:v>10772</c:v>
                </c:pt>
                <c:pt idx="35">
                  <c:v>10772</c:v>
                </c:pt>
                <c:pt idx="36">
                  <c:v>10785</c:v>
                </c:pt>
                <c:pt idx="37">
                  <c:v>12391.5</c:v>
                </c:pt>
                <c:pt idx="38">
                  <c:v>12420</c:v>
                </c:pt>
                <c:pt idx="39">
                  <c:v>13129.5</c:v>
                </c:pt>
                <c:pt idx="40">
                  <c:v>13171</c:v>
                </c:pt>
                <c:pt idx="41">
                  <c:v>13446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B2-4BE0-A222-937A99E0B9F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2.7000000000000001E-3</c:v>
                  </c:pt>
                  <c:pt idx="5">
                    <c:v>3.7000000000000002E-3</c:v>
                  </c:pt>
                  <c:pt idx="6">
                    <c:v>6.1999999999999998E-3</c:v>
                  </c:pt>
                  <c:pt idx="7">
                    <c:v>5.4000000000000003E-3</c:v>
                  </c:pt>
                  <c:pt idx="8">
                    <c:v>5.5999999999999999E-3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5.0000000000000001E-3</c:v>
                  </c:pt>
                  <c:pt idx="18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1E-3</c:v>
                  </c:pt>
                  <c:pt idx="39">
                    <c:v>4.0000000000000002E-4</c:v>
                  </c:pt>
                  <c:pt idx="40">
                    <c:v>1.1999999999999999E-3</c:v>
                  </c:pt>
                  <c:pt idx="4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3814.5</c:v>
                </c:pt>
                <c:pt idx="2">
                  <c:v>4710</c:v>
                </c:pt>
                <c:pt idx="3">
                  <c:v>7181</c:v>
                </c:pt>
                <c:pt idx="4">
                  <c:v>8008</c:v>
                </c:pt>
                <c:pt idx="5">
                  <c:v>8012.5</c:v>
                </c:pt>
                <c:pt idx="6">
                  <c:v>8013</c:v>
                </c:pt>
                <c:pt idx="7">
                  <c:v>8041</c:v>
                </c:pt>
                <c:pt idx="8">
                  <c:v>8133.5</c:v>
                </c:pt>
                <c:pt idx="9">
                  <c:v>8377</c:v>
                </c:pt>
                <c:pt idx="10">
                  <c:v>8377</c:v>
                </c:pt>
                <c:pt idx="11">
                  <c:v>8377</c:v>
                </c:pt>
                <c:pt idx="12">
                  <c:v>8377</c:v>
                </c:pt>
                <c:pt idx="13">
                  <c:v>8835</c:v>
                </c:pt>
                <c:pt idx="14">
                  <c:v>8958</c:v>
                </c:pt>
                <c:pt idx="15">
                  <c:v>9602</c:v>
                </c:pt>
                <c:pt idx="16">
                  <c:v>9709.5</c:v>
                </c:pt>
                <c:pt idx="17">
                  <c:v>9894</c:v>
                </c:pt>
                <c:pt idx="18">
                  <c:v>9922.5</c:v>
                </c:pt>
                <c:pt idx="19">
                  <c:v>9957</c:v>
                </c:pt>
                <c:pt idx="20">
                  <c:v>9957</c:v>
                </c:pt>
                <c:pt idx="21">
                  <c:v>9976</c:v>
                </c:pt>
                <c:pt idx="22">
                  <c:v>10576</c:v>
                </c:pt>
                <c:pt idx="23">
                  <c:v>10576</c:v>
                </c:pt>
                <c:pt idx="24">
                  <c:v>10578</c:v>
                </c:pt>
                <c:pt idx="25">
                  <c:v>10578</c:v>
                </c:pt>
                <c:pt idx="26">
                  <c:v>10578</c:v>
                </c:pt>
                <c:pt idx="27">
                  <c:v>10587.5</c:v>
                </c:pt>
                <c:pt idx="28">
                  <c:v>10587.5</c:v>
                </c:pt>
                <c:pt idx="29">
                  <c:v>10587.5</c:v>
                </c:pt>
                <c:pt idx="30">
                  <c:v>10672</c:v>
                </c:pt>
                <c:pt idx="31">
                  <c:v>10672</c:v>
                </c:pt>
                <c:pt idx="32">
                  <c:v>10772</c:v>
                </c:pt>
                <c:pt idx="33">
                  <c:v>10772</c:v>
                </c:pt>
                <c:pt idx="34">
                  <c:v>10772</c:v>
                </c:pt>
                <c:pt idx="35">
                  <c:v>10772</c:v>
                </c:pt>
                <c:pt idx="36">
                  <c:v>10785</c:v>
                </c:pt>
                <c:pt idx="37">
                  <c:v>12391.5</c:v>
                </c:pt>
                <c:pt idx="38">
                  <c:v>12420</c:v>
                </c:pt>
                <c:pt idx="39">
                  <c:v>13129.5</c:v>
                </c:pt>
                <c:pt idx="40">
                  <c:v>13171</c:v>
                </c:pt>
                <c:pt idx="41">
                  <c:v>13446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B2-4BE0-A222-937A99E0B9F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3814.5</c:v>
                </c:pt>
                <c:pt idx="2">
                  <c:v>4710</c:v>
                </c:pt>
                <c:pt idx="3">
                  <c:v>7181</c:v>
                </c:pt>
                <c:pt idx="4">
                  <c:v>8008</c:v>
                </c:pt>
                <c:pt idx="5">
                  <c:v>8012.5</c:v>
                </c:pt>
                <c:pt idx="6">
                  <c:v>8013</c:v>
                </c:pt>
                <c:pt idx="7">
                  <c:v>8041</c:v>
                </c:pt>
                <c:pt idx="8">
                  <c:v>8133.5</c:v>
                </c:pt>
                <c:pt idx="9">
                  <c:v>8377</c:v>
                </c:pt>
                <c:pt idx="10">
                  <c:v>8377</c:v>
                </c:pt>
                <c:pt idx="11">
                  <c:v>8377</c:v>
                </c:pt>
                <c:pt idx="12">
                  <c:v>8377</c:v>
                </c:pt>
                <c:pt idx="13">
                  <c:v>8835</c:v>
                </c:pt>
                <c:pt idx="14">
                  <c:v>8958</c:v>
                </c:pt>
                <c:pt idx="15">
                  <c:v>9602</c:v>
                </c:pt>
                <c:pt idx="16">
                  <c:v>9709.5</c:v>
                </c:pt>
                <c:pt idx="17">
                  <c:v>9894</c:v>
                </c:pt>
                <c:pt idx="18">
                  <c:v>9922.5</c:v>
                </c:pt>
                <c:pt idx="19">
                  <c:v>9957</c:v>
                </c:pt>
                <c:pt idx="20">
                  <c:v>9957</c:v>
                </c:pt>
                <c:pt idx="21">
                  <c:v>9976</c:v>
                </c:pt>
                <c:pt idx="22">
                  <c:v>10576</c:v>
                </c:pt>
                <c:pt idx="23">
                  <c:v>10576</c:v>
                </c:pt>
                <c:pt idx="24">
                  <c:v>10578</c:v>
                </c:pt>
                <c:pt idx="25">
                  <c:v>10578</c:v>
                </c:pt>
                <c:pt idx="26">
                  <c:v>10578</c:v>
                </c:pt>
                <c:pt idx="27">
                  <c:v>10587.5</c:v>
                </c:pt>
                <c:pt idx="28">
                  <c:v>10587.5</c:v>
                </c:pt>
                <c:pt idx="29">
                  <c:v>10587.5</c:v>
                </c:pt>
                <c:pt idx="30">
                  <c:v>10672</c:v>
                </c:pt>
                <c:pt idx="31">
                  <c:v>10672</c:v>
                </c:pt>
                <c:pt idx="32">
                  <c:v>10772</c:v>
                </c:pt>
                <c:pt idx="33">
                  <c:v>10772</c:v>
                </c:pt>
                <c:pt idx="34">
                  <c:v>10772</c:v>
                </c:pt>
                <c:pt idx="35">
                  <c:v>10772</c:v>
                </c:pt>
                <c:pt idx="36">
                  <c:v>10785</c:v>
                </c:pt>
                <c:pt idx="37">
                  <c:v>12391.5</c:v>
                </c:pt>
                <c:pt idx="38">
                  <c:v>12420</c:v>
                </c:pt>
                <c:pt idx="39">
                  <c:v>13129.5</c:v>
                </c:pt>
                <c:pt idx="40">
                  <c:v>13171</c:v>
                </c:pt>
                <c:pt idx="41">
                  <c:v>13446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-1.7649723757017035E-2</c:v>
                </c:pt>
                <c:pt idx="1">
                  <c:v>-1.0085152995205592E-2</c:v>
                </c:pt>
                <c:pt idx="2">
                  <c:v>-8.3092785379498182E-3</c:v>
                </c:pt>
                <c:pt idx="3">
                  <c:v>-3.4090152393691196E-3</c:v>
                </c:pt>
                <c:pt idx="4">
                  <c:v>-1.7689837752144291E-3</c:v>
                </c:pt>
                <c:pt idx="5">
                  <c:v>-1.7600597829669148E-3</c:v>
                </c:pt>
                <c:pt idx="6">
                  <c:v>-1.759068228272747E-3</c:v>
                </c:pt>
                <c:pt idx="7">
                  <c:v>-1.7035411653993117E-3</c:v>
                </c:pt>
                <c:pt idx="8">
                  <c:v>-1.5201035469781382E-3</c:v>
                </c:pt>
                <c:pt idx="9">
                  <c:v>-1.0372164109180813E-3</c:v>
                </c:pt>
                <c:pt idx="10">
                  <c:v>-1.0372164109180813E-3</c:v>
                </c:pt>
                <c:pt idx="11">
                  <c:v>-1.0372164109180813E-3</c:v>
                </c:pt>
                <c:pt idx="12">
                  <c:v>-1.0372164109180813E-3</c:v>
                </c:pt>
                <c:pt idx="13">
                  <c:v>-1.2895231105974209E-4</c:v>
                </c:pt>
                <c:pt idx="14">
                  <c:v>1.1497014370570949E-4</c:v>
                </c:pt>
                <c:pt idx="15">
                  <c:v>1.392092589794728E-3</c:v>
                </c:pt>
                <c:pt idx="16">
                  <c:v>1.6052768490409548E-3</c:v>
                </c:pt>
                <c:pt idx="17">
                  <c:v>1.9711605311891305E-3</c:v>
                </c:pt>
                <c:pt idx="18">
                  <c:v>2.0276791487567336E-3</c:v>
                </c:pt>
                <c:pt idx="19">
                  <c:v>2.0960964226543616E-3</c:v>
                </c:pt>
                <c:pt idx="20">
                  <c:v>2.0960964226543616E-3</c:v>
                </c:pt>
                <c:pt idx="21">
                  <c:v>2.1337755010327614E-3</c:v>
                </c:pt>
                <c:pt idx="22">
                  <c:v>3.3236411340349555E-3</c:v>
                </c:pt>
                <c:pt idx="23">
                  <c:v>3.3236411340349555E-3</c:v>
                </c:pt>
                <c:pt idx="24">
                  <c:v>3.3276073528116304E-3</c:v>
                </c:pt>
                <c:pt idx="25">
                  <c:v>3.3276073528116304E-3</c:v>
                </c:pt>
                <c:pt idx="26">
                  <c:v>3.3276073528116304E-3</c:v>
                </c:pt>
                <c:pt idx="27">
                  <c:v>3.3464468920008303E-3</c:v>
                </c:pt>
                <c:pt idx="28">
                  <c:v>3.3464468920008303E-3</c:v>
                </c:pt>
                <c:pt idx="29">
                  <c:v>3.3464468920008303E-3</c:v>
                </c:pt>
                <c:pt idx="30">
                  <c:v>3.5140196353153075E-3</c:v>
                </c:pt>
                <c:pt idx="31">
                  <c:v>3.5140196353153075E-3</c:v>
                </c:pt>
                <c:pt idx="32">
                  <c:v>3.7123305741490059E-3</c:v>
                </c:pt>
                <c:pt idx="33">
                  <c:v>3.7123305741490059E-3</c:v>
                </c:pt>
                <c:pt idx="34">
                  <c:v>3.7123305741490059E-3</c:v>
                </c:pt>
                <c:pt idx="35">
                  <c:v>3.7123305741490059E-3</c:v>
                </c:pt>
                <c:pt idx="36">
                  <c:v>3.7381109961973878E-3</c:v>
                </c:pt>
                <c:pt idx="37">
                  <c:v>6.9239762285607589E-3</c:v>
                </c:pt>
                <c:pt idx="38">
                  <c:v>6.9804948461283621E-3</c:v>
                </c:pt>
                <c:pt idx="39">
                  <c:v>8.3875109571534545E-3</c:v>
                </c:pt>
                <c:pt idx="40">
                  <c:v>8.4698099967694396E-3</c:v>
                </c:pt>
                <c:pt idx="41">
                  <c:v>9.0151650785621137E-3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B2-4BE0-A222-937A99E0B9F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3814.5</c:v>
                </c:pt>
                <c:pt idx="2">
                  <c:v>4710</c:v>
                </c:pt>
                <c:pt idx="3">
                  <c:v>7181</c:v>
                </c:pt>
                <c:pt idx="4">
                  <c:v>8008</c:v>
                </c:pt>
                <c:pt idx="5">
                  <c:v>8012.5</c:v>
                </c:pt>
                <c:pt idx="6">
                  <c:v>8013</c:v>
                </c:pt>
                <c:pt idx="7">
                  <c:v>8041</c:v>
                </c:pt>
                <c:pt idx="8">
                  <c:v>8133.5</c:v>
                </c:pt>
                <c:pt idx="9">
                  <c:v>8377</c:v>
                </c:pt>
                <c:pt idx="10">
                  <c:v>8377</c:v>
                </c:pt>
                <c:pt idx="11">
                  <c:v>8377</c:v>
                </c:pt>
                <c:pt idx="12">
                  <c:v>8377</c:v>
                </c:pt>
                <c:pt idx="13">
                  <c:v>8835</c:v>
                </c:pt>
                <c:pt idx="14">
                  <c:v>8958</c:v>
                </c:pt>
                <c:pt idx="15">
                  <c:v>9602</c:v>
                </c:pt>
                <c:pt idx="16">
                  <c:v>9709.5</c:v>
                </c:pt>
                <c:pt idx="17">
                  <c:v>9894</c:v>
                </c:pt>
                <c:pt idx="18">
                  <c:v>9922.5</c:v>
                </c:pt>
                <c:pt idx="19">
                  <c:v>9957</c:v>
                </c:pt>
                <c:pt idx="20">
                  <c:v>9957</c:v>
                </c:pt>
                <c:pt idx="21">
                  <c:v>9976</c:v>
                </c:pt>
                <c:pt idx="22">
                  <c:v>10576</c:v>
                </c:pt>
                <c:pt idx="23">
                  <c:v>10576</c:v>
                </c:pt>
                <c:pt idx="24">
                  <c:v>10578</c:v>
                </c:pt>
                <c:pt idx="25">
                  <c:v>10578</c:v>
                </c:pt>
                <c:pt idx="26">
                  <c:v>10578</c:v>
                </c:pt>
                <c:pt idx="27">
                  <c:v>10587.5</c:v>
                </c:pt>
                <c:pt idx="28">
                  <c:v>10587.5</c:v>
                </c:pt>
                <c:pt idx="29">
                  <c:v>10587.5</c:v>
                </c:pt>
                <c:pt idx="30">
                  <c:v>10672</c:v>
                </c:pt>
                <c:pt idx="31">
                  <c:v>10672</c:v>
                </c:pt>
                <c:pt idx="32">
                  <c:v>10772</c:v>
                </c:pt>
                <c:pt idx="33">
                  <c:v>10772</c:v>
                </c:pt>
                <c:pt idx="34">
                  <c:v>10772</c:v>
                </c:pt>
                <c:pt idx="35">
                  <c:v>10772</c:v>
                </c:pt>
                <c:pt idx="36">
                  <c:v>10785</c:v>
                </c:pt>
                <c:pt idx="37">
                  <c:v>12391.5</c:v>
                </c:pt>
                <c:pt idx="38">
                  <c:v>12420</c:v>
                </c:pt>
                <c:pt idx="39">
                  <c:v>13129.5</c:v>
                </c:pt>
                <c:pt idx="40">
                  <c:v>13171</c:v>
                </c:pt>
                <c:pt idx="41">
                  <c:v>13446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EB2-4BE0-A222-937A99E0B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86264"/>
        <c:axId val="1"/>
      </c:scatterChart>
      <c:valAx>
        <c:axId val="682386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86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89D0B17-2BFA-6127-9221-A4E554A33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48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44</v>
      </c>
    </row>
    <row r="2" spans="1:6" x14ac:dyDescent="0.2">
      <c r="A2" t="s">
        <v>28</v>
      </c>
      <c r="B2" t="s">
        <v>45</v>
      </c>
      <c r="C2" s="3"/>
      <c r="D2" s="3"/>
      <c r="E2" s="30" t="s">
        <v>43</v>
      </c>
      <c r="F2" t="s">
        <v>52</v>
      </c>
    </row>
    <row r="3" spans="1:6" ht="13.5" thickBot="1" x14ac:dyDescent="0.25"/>
    <row r="4" spans="1:6" ht="14.25" thickTop="1" thickBot="1" x14ac:dyDescent="0.25">
      <c r="A4" s="5" t="s">
        <v>5</v>
      </c>
      <c r="C4" s="27" t="s">
        <v>42</v>
      </c>
      <c r="D4" s="28" t="s">
        <v>42</v>
      </c>
    </row>
    <row r="5" spans="1:6" ht="13.5" thickTop="1" x14ac:dyDescent="0.2">
      <c r="A5" s="9" t="s">
        <v>33</v>
      </c>
      <c r="B5" s="10"/>
      <c r="C5" s="11">
        <v>-9.5</v>
      </c>
      <c r="D5" s="10" t="s">
        <v>34</v>
      </c>
    </row>
    <row r="6" spans="1:6" x14ac:dyDescent="0.2">
      <c r="A6" s="5" t="s">
        <v>6</v>
      </c>
    </row>
    <row r="7" spans="1:6" x14ac:dyDescent="0.2">
      <c r="A7" t="s">
        <v>7</v>
      </c>
      <c r="C7" s="8">
        <v>53866.911</v>
      </c>
      <c r="D7" s="29" t="s">
        <v>46</v>
      </c>
    </row>
    <row r="8" spans="1:6" x14ac:dyDescent="0.2">
      <c r="A8" t="s">
        <v>8</v>
      </c>
      <c r="C8" s="8">
        <v>0.42202400000000001</v>
      </c>
      <c r="D8" s="29" t="s">
        <v>46</v>
      </c>
    </row>
    <row r="9" spans="1:6" x14ac:dyDescent="0.2">
      <c r="A9" s="24" t="s">
        <v>37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6" x14ac:dyDescent="0.2">
      <c r="A11" s="10" t="s">
        <v>20</v>
      </c>
      <c r="B11" s="10"/>
      <c r="C11" s="21">
        <f ca="1">INTERCEPT(INDIRECT($D$9):G992,INDIRECT($C$9):F992)</f>
        <v>-1.7649723757017035E-2</v>
      </c>
      <c r="D11" s="3"/>
      <c r="E11" s="10"/>
    </row>
    <row r="12" spans="1:6" x14ac:dyDescent="0.2">
      <c r="A12" s="10" t="s">
        <v>21</v>
      </c>
      <c r="B12" s="10"/>
      <c r="C12" s="21">
        <f ca="1">SLOPE(INDIRECT($D$9):G992,INDIRECT($C$9):F992)</f>
        <v>1.9831093883369885E-6</v>
      </c>
      <c r="D12" s="3"/>
      <c r="E12" s="10"/>
    </row>
    <row r="13" spans="1:6" x14ac:dyDescent="0.2">
      <c r="A13" s="10" t="s">
        <v>23</v>
      </c>
      <c r="B13" s="10"/>
      <c r="C13" s="3" t="s">
        <v>18</v>
      </c>
    </row>
    <row r="14" spans="1:6" x14ac:dyDescent="0.2">
      <c r="A14" s="10"/>
      <c r="B14" s="10"/>
      <c r="C14" s="10"/>
    </row>
    <row r="15" spans="1:6" x14ac:dyDescent="0.2">
      <c r="A15" s="12" t="s">
        <v>22</v>
      </c>
      <c r="B15" s="10"/>
      <c r="C15" s="13">
        <f ca="1">(C7+C11)+(C8+C12)*INT(MAX(F21:F3533))</f>
        <v>59541.454719165078</v>
      </c>
      <c r="E15" s="14" t="s">
        <v>39</v>
      </c>
      <c r="F15" s="11">
        <v>1</v>
      </c>
    </row>
    <row r="16" spans="1:6" x14ac:dyDescent="0.2">
      <c r="A16" s="16" t="s">
        <v>9</v>
      </c>
      <c r="B16" s="10"/>
      <c r="C16" s="17">
        <f ca="1">+C8+C12</f>
        <v>0.42202598310938833</v>
      </c>
      <c r="E16" s="14" t="s">
        <v>35</v>
      </c>
      <c r="F16" s="15">
        <f ca="1">NOW()+15018.5+$C$5/24</f>
        <v>59965.776968287035</v>
      </c>
    </row>
    <row r="17" spans="1:21" ht="13.5" thickBot="1" x14ac:dyDescent="0.25">
      <c r="A17" s="14" t="s">
        <v>32</v>
      </c>
      <c r="B17" s="10"/>
      <c r="C17" s="10">
        <f>COUNT(C21:C2191)</f>
        <v>42</v>
      </c>
      <c r="E17" s="14" t="s">
        <v>40</v>
      </c>
      <c r="F17" s="15">
        <f ca="1">ROUND(2*(F16-$C$7)/$C$8,0)/2+F15</f>
        <v>14452.5</v>
      </c>
    </row>
    <row r="18" spans="1:21" ht="14.25" thickTop="1" thickBot="1" x14ac:dyDescent="0.25">
      <c r="A18" s="16" t="s">
        <v>10</v>
      </c>
      <c r="B18" s="10"/>
      <c r="C18" s="19">
        <f ca="1">+C15</f>
        <v>59541.454719165078</v>
      </c>
      <c r="D18" s="20">
        <f ca="1">+C16</f>
        <v>0.42202598310938833</v>
      </c>
      <c r="E18" s="14" t="s">
        <v>41</v>
      </c>
      <c r="F18" s="23">
        <f ca="1">ROUND(2*(F16-$C$15)/$C$16,0)/2+F15</f>
        <v>1006.5</v>
      </c>
    </row>
    <row r="19" spans="1:21" ht="13.5" thickTop="1" x14ac:dyDescent="0.2">
      <c r="E19" s="14" t="s">
        <v>36</v>
      </c>
      <c r="F19" s="18">
        <f ca="1">+$C$15+$C$16*F18-15018.5-$C$5/24</f>
        <v>44948.119704498014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55</v>
      </c>
      <c r="I20" s="7" t="s">
        <v>56</v>
      </c>
      <c r="J20" s="7" t="s">
        <v>57</v>
      </c>
      <c r="K20" s="7" t="s">
        <v>58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6" t="s">
        <v>38</v>
      </c>
    </row>
    <row r="21" spans="1:21" x14ac:dyDescent="0.2">
      <c r="A21" t="str">
        <f>D7</f>
        <v>VSX</v>
      </c>
      <c r="C21" s="8">
        <f>C$7</f>
        <v>53866.911</v>
      </c>
      <c r="D21" s="8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-1.7649723757017035E-2</v>
      </c>
      <c r="Q21" s="2">
        <f>+C21-15018.5</f>
        <v>38848.411</v>
      </c>
    </row>
    <row r="22" spans="1:21" x14ac:dyDescent="0.2">
      <c r="A22" s="31" t="s">
        <v>47</v>
      </c>
      <c r="B22" s="32" t="s">
        <v>48</v>
      </c>
      <c r="C22" s="31">
        <v>55476.7215</v>
      </c>
      <c r="D22" s="31">
        <v>4.0000000000000002E-4</v>
      </c>
      <c r="E22" s="33">
        <f>+(C22-C$7)/C$8</f>
        <v>3814.4998862623916</v>
      </c>
      <c r="F22">
        <f>ROUND(2*E22,0)/2</f>
        <v>3814.5</v>
      </c>
      <c r="G22">
        <f>+C22-(C$7+F22*C$8)</f>
        <v>-4.8000001697801054E-5</v>
      </c>
      <c r="K22">
        <f>+G22</f>
        <v>-4.8000001697801054E-5</v>
      </c>
      <c r="O22">
        <f ca="1">+C$11+C$12*$F22</f>
        <v>-1.0085152995205592E-2</v>
      </c>
      <c r="Q22" s="2">
        <f>+C22-15018.5</f>
        <v>40458.2215</v>
      </c>
    </row>
    <row r="23" spans="1:21" x14ac:dyDescent="0.2">
      <c r="A23" s="31" t="s">
        <v>49</v>
      </c>
      <c r="B23" s="32" t="s">
        <v>50</v>
      </c>
      <c r="C23" s="31">
        <v>55854.640800000001</v>
      </c>
      <c r="D23" s="31">
        <v>6.9999999999999999E-4</v>
      </c>
      <c r="E23" s="33">
        <f>+(C23-C$7)/C$8</f>
        <v>4709.9923227115069</v>
      </c>
      <c r="F23">
        <f>ROUND(2*E23,0)/2</f>
        <v>4710</v>
      </c>
      <c r="G23">
        <f>+C23-(C$7+F23*C$8)</f>
        <v>-3.2399999981862493E-3</v>
      </c>
      <c r="K23">
        <f>+G23</f>
        <v>-3.2399999981862493E-3</v>
      </c>
      <c r="O23">
        <f ca="1">+C$11+C$12*$F23</f>
        <v>-8.3092785379498182E-3</v>
      </c>
      <c r="Q23" s="2">
        <f>+C23-15018.5</f>
        <v>40836.140800000001</v>
      </c>
    </row>
    <row r="24" spans="1:21" x14ac:dyDescent="0.2">
      <c r="A24" s="34" t="s">
        <v>51</v>
      </c>
      <c r="B24" s="35" t="s">
        <v>50</v>
      </c>
      <c r="C24" s="34">
        <v>56897.464399999997</v>
      </c>
      <c r="D24" s="34">
        <v>2.0999999999999999E-3</v>
      </c>
      <c r="E24" s="33">
        <f>+(C24-C$7)/C$8</f>
        <v>7180.9977631603815</v>
      </c>
      <c r="F24">
        <f>ROUND(2*E24,0)/2</f>
        <v>7181</v>
      </c>
      <c r="G24">
        <f>+C24-(C$7+F24*C$8)</f>
        <v>-9.4399999943561852E-4</v>
      </c>
      <c r="J24">
        <f>+G24</f>
        <v>-9.4399999943561852E-4</v>
      </c>
      <c r="O24">
        <f ca="1">+C$11+C$12*$F24</f>
        <v>-3.4090152393691196E-3</v>
      </c>
      <c r="Q24" s="2">
        <f>+C24-15018.5</f>
        <v>41878.964399999997</v>
      </c>
    </row>
    <row r="25" spans="1:21" x14ac:dyDescent="0.2">
      <c r="A25" s="37" t="s">
        <v>53</v>
      </c>
      <c r="B25" s="38" t="s">
        <v>50</v>
      </c>
      <c r="C25" s="39">
        <v>57246.476199999997</v>
      </c>
      <c r="D25" s="39">
        <v>2.7000000000000001E-3</v>
      </c>
      <c r="E25" s="33">
        <f>+(C25-C$7)/C$8</f>
        <v>8007.9929103558025</v>
      </c>
      <c r="F25">
        <f>ROUND(2*E25,0)/2</f>
        <v>8008</v>
      </c>
      <c r="G25">
        <f>+C25-(C$7+F25*C$8)</f>
        <v>-2.9920000015408732E-3</v>
      </c>
      <c r="K25">
        <f>+G25</f>
        <v>-2.9920000015408732E-3</v>
      </c>
      <c r="O25">
        <f ca="1">+C$11+C$12*$F25</f>
        <v>-1.7689837752144291E-3</v>
      </c>
      <c r="Q25" s="2">
        <f>+C25-15018.5</f>
        <v>42227.976199999997</v>
      </c>
    </row>
    <row r="26" spans="1:21" x14ac:dyDescent="0.2">
      <c r="A26" s="37" t="s">
        <v>53</v>
      </c>
      <c r="B26" s="38" t="s">
        <v>50</v>
      </c>
      <c r="C26" s="39">
        <v>57248.376100000001</v>
      </c>
      <c r="D26" s="39">
        <v>3.7000000000000002E-3</v>
      </c>
      <c r="E26" s="33">
        <f>+(C26-C$7)/C$8</f>
        <v>8012.4947870263331</v>
      </c>
      <c r="F26">
        <f>ROUND(2*E26,0)/2</f>
        <v>8012.5</v>
      </c>
      <c r="G26">
        <f>+C26-(C$7+F26*C$8)</f>
        <v>-2.1999999953550287E-3</v>
      </c>
      <c r="K26">
        <f>+G26</f>
        <v>-2.1999999953550287E-3</v>
      </c>
      <c r="O26">
        <f ca="1">+C$11+C$12*$F26</f>
        <v>-1.7600597829669148E-3</v>
      </c>
      <c r="Q26" s="2">
        <f>+C26-15018.5</f>
        <v>42229.876100000001</v>
      </c>
    </row>
    <row r="27" spans="1:21" x14ac:dyDescent="0.2">
      <c r="A27" s="37" t="s">
        <v>53</v>
      </c>
      <c r="B27" s="38" t="s">
        <v>50</v>
      </c>
      <c r="C27" s="39">
        <v>57248.585800000001</v>
      </c>
      <c r="D27" s="39">
        <v>6.1999999999999998E-3</v>
      </c>
      <c r="E27" s="33">
        <f>+(C27-C$7)/C$8</f>
        <v>8012.9916781983975</v>
      </c>
      <c r="F27">
        <f>ROUND(2*E27,0)/2</f>
        <v>8013</v>
      </c>
      <c r="G27">
        <f>+C27-(C$7+F27*C$8)</f>
        <v>-3.5119999956805259E-3</v>
      </c>
      <c r="K27">
        <f>+G27</f>
        <v>-3.5119999956805259E-3</v>
      </c>
      <c r="O27">
        <f ca="1">+C$11+C$12*$F27</f>
        <v>-1.759068228272747E-3</v>
      </c>
      <c r="Q27" s="2">
        <f>+C27-15018.5</f>
        <v>42230.085800000001</v>
      </c>
    </row>
    <row r="28" spans="1:21" x14ac:dyDescent="0.2">
      <c r="A28" s="37" t="s">
        <v>53</v>
      </c>
      <c r="B28" s="38" t="s">
        <v>50</v>
      </c>
      <c r="C28" s="39">
        <v>57260.402199999997</v>
      </c>
      <c r="D28" s="39">
        <v>5.4000000000000003E-3</v>
      </c>
      <c r="E28" s="33">
        <f>+(C28-C$7)/C$8</f>
        <v>8040.9910336852799</v>
      </c>
      <c r="F28">
        <f>ROUND(2*E28,0)/2</f>
        <v>8041</v>
      </c>
      <c r="G28">
        <f>+C28-(C$7+F28*C$8)</f>
        <v>-3.7840000004507601E-3</v>
      </c>
      <c r="K28">
        <f>+G28</f>
        <v>-3.7840000004507601E-3</v>
      </c>
      <c r="O28">
        <f ca="1">+C$11+C$12*$F28</f>
        <v>-1.7035411653993117E-3</v>
      </c>
      <c r="Q28" s="2">
        <f>+C28-15018.5</f>
        <v>42241.902199999997</v>
      </c>
    </row>
    <row r="29" spans="1:21" x14ac:dyDescent="0.2">
      <c r="A29" s="37" t="s">
        <v>53</v>
      </c>
      <c r="B29" s="38" t="s">
        <v>50</v>
      </c>
      <c r="C29" s="39">
        <v>57299.441700000003</v>
      </c>
      <c r="D29" s="39">
        <v>5.5999999999999999E-3</v>
      </c>
      <c r="E29" s="33">
        <f>+(C29-C$7)/C$8</f>
        <v>8133.4964362216433</v>
      </c>
      <c r="F29">
        <f>ROUND(2*E29,0)/2</f>
        <v>8133.5</v>
      </c>
      <c r="G29">
        <f>+C29-(C$7+F29*C$8)</f>
        <v>-1.5039999998407438E-3</v>
      </c>
      <c r="K29">
        <f>+G29</f>
        <v>-1.5039999998407438E-3</v>
      </c>
      <c r="O29">
        <f ca="1">+C$11+C$12*$F29</f>
        <v>-1.5201035469781382E-3</v>
      </c>
      <c r="Q29" s="2">
        <f>+C29-15018.5</f>
        <v>42280.941700000003</v>
      </c>
    </row>
    <row r="30" spans="1:21" x14ac:dyDescent="0.2">
      <c r="A30" s="40" t="s">
        <v>54</v>
      </c>
      <c r="B30" s="41" t="s">
        <v>50</v>
      </c>
      <c r="C30" s="42">
        <v>57402.203350000003</v>
      </c>
      <c r="D30" s="42">
        <v>2.0000000000000001E-4</v>
      </c>
      <c r="E30" s="33">
        <f>+(C30-C$7)/C$8</f>
        <v>8376.9936069986616</v>
      </c>
      <c r="F30">
        <f>ROUND(2*E30,0)/2</f>
        <v>8377</v>
      </c>
      <c r="G30">
        <f>+C30-(C$7+F30*C$8)</f>
        <v>-2.69799999659881E-3</v>
      </c>
      <c r="K30">
        <f>+G30</f>
        <v>-2.69799999659881E-3</v>
      </c>
      <c r="O30">
        <f ca="1">+C$11+C$12*$F30</f>
        <v>-1.0372164109180813E-3</v>
      </c>
      <c r="Q30" s="2">
        <f>+C30-15018.5</f>
        <v>42383.703350000003</v>
      </c>
    </row>
    <row r="31" spans="1:21" x14ac:dyDescent="0.2">
      <c r="A31" s="40" t="s">
        <v>54</v>
      </c>
      <c r="B31" s="41" t="s">
        <v>50</v>
      </c>
      <c r="C31" s="42">
        <v>57402.203730000001</v>
      </c>
      <c r="D31" s="42">
        <v>2.0000000000000001E-4</v>
      </c>
      <c r="E31" s="33">
        <f>+(C31-C$7)/C$8</f>
        <v>8376.9945074213811</v>
      </c>
      <c r="F31">
        <f>ROUND(2*E31,0)/2</f>
        <v>8377</v>
      </c>
      <c r="G31">
        <f>+C31-(C$7+F31*C$8)</f>
        <v>-2.3179999989224598E-3</v>
      </c>
      <c r="K31">
        <f>+G31</f>
        <v>-2.3179999989224598E-3</v>
      </c>
      <c r="O31">
        <f ca="1">+C$11+C$12*$F31</f>
        <v>-1.0372164109180813E-3</v>
      </c>
      <c r="Q31" s="2">
        <f>+C31-15018.5</f>
        <v>42383.703730000001</v>
      </c>
    </row>
    <row r="32" spans="1:21" x14ac:dyDescent="0.2">
      <c r="A32" s="40" t="s">
        <v>54</v>
      </c>
      <c r="B32" s="41" t="s">
        <v>50</v>
      </c>
      <c r="C32" s="42">
        <v>57402.203950000003</v>
      </c>
      <c r="D32" s="42">
        <v>2.0000000000000001E-4</v>
      </c>
      <c r="E32" s="33">
        <f>+(C32-C$7)/C$8</f>
        <v>8376.995028718753</v>
      </c>
      <c r="F32">
        <f>ROUND(2*E32,0)/2</f>
        <v>8377</v>
      </c>
      <c r="G32">
        <f>+C32-(C$7+F32*C$8)</f>
        <v>-2.0979999972041696E-3</v>
      </c>
      <c r="K32">
        <f>+G32</f>
        <v>-2.0979999972041696E-3</v>
      </c>
      <c r="O32">
        <f ca="1">+C$11+C$12*$F32</f>
        <v>-1.0372164109180813E-3</v>
      </c>
      <c r="Q32" s="2">
        <f>+C32-15018.5</f>
        <v>42383.703950000003</v>
      </c>
    </row>
    <row r="33" spans="1:17" x14ac:dyDescent="0.2">
      <c r="A33" s="40" t="s">
        <v>54</v>
      </c>
      <c r="B33" s="41" t="s">
        <v>50</v>
      </c>
      <c r="C33" s="42">
        <v>57402.204010000001</v>
      </c>
      <c r="D33" s="42">
        <v>2.0000000000000001E-4</v>
      </c>
      <c r="E33" s="33">
        <f>+(C33-C$7)/C$8</f>
        <v>8376.9951708907574</v>
      </c>
      <c r="F33">
        <f>ROUND(2*E33,0)/2</f>
        <v>8377</v>
      </c>
      <c r="G33">
        <f>+C33-(C$7+F33*C$8)</f>
        <v>-2.0379999987198971E-3</v>
      </c>
      <c r="K33">
        <f>+G33</f>
        <v>-2.0379999987198971E-3</v>
      </c>
      <c r="O33">
        <f ca="1">+C$11+C$12*$F33</f>
        <v>-1.0372164109180813E-3</v>
      </c>
      <c r="Q33" s="2">
        <f>+C33-15018.5</f>
        <v>42383.704010000001</v>
      </c>
    </row>
    <row r="34" spans="1:17" x14ac:dyDescent="0.2">
      <c r="A34" s="40" t="s">
        <v>54</v>
      </c>
      <c r="B34" s="41" t="s">
        <v>50</v>
      </c>
      <c r="C34" s="42">
        <v>57595.492409999999</v>
      </c>
      <c r="D34" s="42">
        <v>1E-4</v>
      </c>
      <c r="E34" s="33">
        <f>+(C34-C$7)/C$8</f>
        <v>8834.9985071939009</v>
      </c>
      <c r="F34">
        <f>ROUND(2*E34,0)/2</f>
        <v>8835</v>
      </c>
      <c r="G34">
        <f>+C34-(C$7+F34*C$8)</f>
        <v>-6.3000000227475539E-4</v>
      </c>
      <c r="K34">
        <f>+G34</f>
        <v>-6.3000000227475539E-4</v>
      </c>
      <c r="O34">
        <f ca="1">+C$11+C$12*$F34</f>
        <v>-1.2895231105974209E-4</v>
      </c>
      <c r="Q34" s="2">
        <f>+C34-15018.5</f>
        <v>42576.992409999999</v>
      </c>
    </row>
    <row r="35" spans="1:17" x14ac:dyDescent="0.2">
      <c r="A35" s="40" t="s">
        <v>54</v>
      </c>
      <c r="B35" s="41" t="s">
        <v>50</v>
      </c>
      <c r="C35" s="42">
        <v>57647.3986</v>
      </c>
      <c r="D35" s="42">
        <v>5.9999999999999995E-4</v>
      </c>
      <c r="E35" s="33">
        <f>+(C35-C$7)/C$8</f>
        <v>8957.9919625424154</v>
      </c>
      <c r="F35">
        <f>ROUND(2*E35,0)/2</f>
        <v>8958</v>
      </c>
      <c r="G35">
        <f>+C35-(C$7+F35*C$8)</f>
        <v>-3.3919999987119809E-3</v>
      </c>
      <c r="K35">
        <f>+G35</f>
        <v>-3.3919999987119809E-3</v>
      </c>
      <c r="O35">
        <f ca="1">+C$11+C$12*$F35</f>
        <v>1.1497014370570949E-4</v>
      </c>
      <c r="Q35" s="2">
        <f>+C35-15018.5</f>
        <v>42628.8986</v>
      </c>
    </row>
    <row r="36" spans="1:17" x14ac:dyDescent="0.2">
      <c r="A36" s="43" t="s">
        <v>4</v>
      </c>
      <c r="B36" s="44" t="s">
        <v>50</v>
      </c>
      <c r="C36" s="45">
        <v>57919.1849</v>
      </c>
      <c r="D36" s="46" t="s">
        <v>3</v>
      </c>
      <c r="E36" s="33">
        <f>+(C36-C$7)/C$8</f>
        <v>9601.9987014956496</v>
      </c>
      <c r="F36">
        <f>ROUND(2*E36,0)/2</f>
        <v>9602</v>
      </c>
      <c r="G36">
        <f>+C36-(C$7+F36*C$8)</f>
        <v>-5.4800000361865386E-4</v>
      </c>
      <c r="K36">
        <f>+G36</f>
        <v>-5.4800000361865386E-4</v>
      </c>
      <c r="O36">
        <f ca="1">+C$11+C$12*$F36</f>
        <v>1.392092589794728E-3</v>
      </c>
      <c r="Q36" s="2">
        <f>+C36-15018.5</f>
        <v>42900.6849</v>
      </c>
    </row>
    <row r="37" spans="1:17" x14ac:dyDescent="0.2">
      <c r="A37" s="51" t="s">
        <v>1</v>
      </c>
      <c r="B37" s="52" t="s">
        <v>50</v>
      </c>
      <c r="C37" s="53">
        <v>57964.553200000002</v>
      </c>
      <c r="D37" s="53">
        <v>6.9999999999999999E-4</v>
      </c>
      <c r="E37" s="33">
        <f>+(C37-C$7)/C$8</f>
        <v>9709.5004075597644</v>
      </c>
      <c r="F37">
        <f>ROUND(2*E37,0)/2</f>
        <v>9709.5</v>
      </c>
      <c r="G37">
        <f>+C37-(C$7+F37*C$8)</f>
        <v>1.720000000204891E-4</v>
      </c>
      <c r="K37">
        <f>+G37</f>
        <v>1.720000000204891E-4</v>
      </c>
      <c r="O37">
        <f ca="1">+C$11+C$12*$F37</f>
        <v>1.6052768490409548E-3</v>
      </c>
      <c r="Q37" s="2">
        <f>+C37-15018.5</f>
        <v>42946.053200000002</v>
      </c>
    </row>
    <row r="38" spans="1:17" x14ac:dyDescent="0.2">
      <c r="A38" s="48" t="s">
        <v>2</v>
      </c>
      <c r="B38" s="49" t="s">
        <v>50</v>
      </c>
      <c r="C38" s="50">
        <v>58042.415999999997</v>
      </c>
      <c r="D38" s="50">
        <v>5.0000000000000001E-3</v>
      </c>
      <c r="E38" s="33">
        <f>+(C38-C$7)/C$8</f>
        <v>9893.9989194927239</v>
      </c>
      <c r="F38">
        <f>ROUND(2*E38,0)/2</f>
        <v>9894</v>
      </c>
      <c r="G38">
        <f>+C38-(C$7+F38*C$8)</f>
        <v>-4.5600000157719478E-4</v>
      </c>
      <c r="I38">
        <f>+G38</f>
        <v>-4.5600000157719478E-4</v>
      </c>
      <c r="O38">
        <f ca="1">+C$11+C$12*$F38</f>
        <v>1.9711605311891305E-3</v>
      </c>
      <c r="Q38" s="2">
        <f>+C38-15018.5</f>
        <v>43023.915999999997</v>
      </c>
    </row>
    <row r="39" spans="1:17" x14ac:dyDescent="0.2">
      <c r="A39" s="48" t="s">
        <v>2</v>
      </c>
      <c r="B39" s="49" t="s">
        <v>48</v>
      </c>
      <c r="C39" s="50">
        <v>58054.444000000003</v>
      </c>
      <c r="D39" s="50">
        <v>3.0000000000000001E-3</v>
      </c>
      <c r="E39" s="33">
        <f>+(C39-C$7)/C$8</f>
        <v>9922.4996682653182</v>
      </c>
      <c r="F39">
        <f>ROUND(2*E39,0)/2</f>
        <v>9922.5</v>
      </c>
      <c r="G39">
        <f>+C39-(C$7+F39*C$8)</f>
        <v>-1.3999999646330252E-4</v>
      </c>
      <c r="I39">
        <f>+G39</f>
        <v>-1.3999999646330252E-4</v>
      </c>
      <c r="O39">
        <f ca="1">+C$11+C$12*$F39</f>
        <v>2.0276791487567336E-3</v>
      </c>
      <c r="Q39" s="2">
        <f>+C39-15018.5</f>
        <v>43035.944000000003</v>
      </c>
    </row>
    <row r="40" spans="1:17" x14ac:dyDescent="0.2">
      <c r="A40" s="43" t="s">
        <v>4</v>
      </c>
      <c r="B40" s="44" t="s">
        <v>50</v>
      </c>
      <c r="C40" s="45">
        <v>58069.003400000001</v>
      </c>
      <c r="D40" s="46" t="s">
        <v>59</v>
      </c>
      <c r="E40" s="33">
        <f>+(C40-C$7)/C$8</f>
        <v>9956.9986541049821</v>
      </c>
      <c r="F40">
        <f>ROUND(2*E40,0)/2</f>
        <v>9957</v>
      </c>
      <c r="G40">
        <f>+C40-(C$7+F40*C$8)</f>
        <v>-5.6799999583745375E-4</v>
      </c>
      <c r="K40">
        <f>+G40</f>
        <v>-5.6799999583745375E-4</v>
      </c>
      <c r="O40">
        <f ca="1">+C$11+C$12*$F40</f>
        <v>2.0960964226543616E-3</v>
      </c>
      <c r="Q40" s="2">
        <f>+C40-15018.5</f>
        <v>43050.503400000001</v>
      </c>
    </row>
    <row r="41" spans="1:17" x14ac:dyDescent="0.2">
      <c r="A41" s="43" t="s">
        <v>4</v>
      </c>
      <c r="B41" s="44" t="s">
        <v>50</v>
      </c>
      <c r="C41" s="45">
        <v>58069.003499999999</v>
      </c>
      <c r="D41" s="46" t="s">
        <v>3</v>
      </c>
      <c r="E41" s="33">
        <f>+(C41-C$7)/C$8</f>
        <v>9956.9988910583252</v>
      </c>
      <c r="F41">
        <f>ROUND(2*E41,0)/2</f>
        <v>9957</v>
      </c>
      <c r="G41">
        <f>+C41-(C$7+F41*C$8)</f>
        <v>-4.6799999836366624E-4</v>
      </c>
      <c r="K41">
        <f>+G41</f>
        <v>-4.6799999836366624E-4</v>
      </c>
      <c r="O41">
        <f ca="1">+C$11+C$12*$F41</f>
        <v>2.0960964226543616E-3</v>
      </c>
      <c r="Q41" s="2">
        <f>+C41-15018.5</f>
        <v>43050.503499999999</v>
      </c>
    </row>
    <row r="42" spans="1:17" x14ac:dyDescent="0.2">
      <c r="A42" s="43" t="s">
        <v>4</v>
      </c>
      <c r="B42" s="44" t="s">
        <v>50</v>
      </c>
      <c r="C42" s="47">
        <v>58077.017999999996</v>
      </c>
      <c r="D42" s="46" t="s">
        <v>59</v>
      </c>
      <c r="E42" s="33">
        <f>+(C42-C$7)/C$8</f>
        <v>9975.9895171838471</v>
      </c>
      <c r="F42">
        <f>ROUND(2*E42,0)/2</f>
        <v>9976</v>
      </c>
      <c r="G42">
        <f>+C42-(C$7+F42*C$8)</f>
        <v>-4.4240000061108731E-3</v>
      </c>
      <c r="K42">
        <f>+G42</f>
        <v>-4.4240000061108731E-3</v>
      </c>
      <c r="O42">
        <f ca="1">+C$11+C$12*$F42</f>
        <v>2.1337755010327614E-3</v>
      </c>
      <c r="Q42" s="2">
        <f>+C42-15018.5</f>
        <v>43058.517999999996</v>
      </c>
    </row>
    <row r="43" spans="1:17" x14ac:dyDescent="0.2">
      <c r="A43" s="54" t="s">
        <v>0</v>
      </c>
      <c r="B43" s="55" t="s">
        <v>50</v>
      </c>
      <c r="C43" s="54">
        <v>58330.238700000104</v>
      </c>
      <c r="D43" s="54" t="s">
        <v>18</v>
      </c>
      <c r="E43" s="33">
        <f>+(C43-C$7)/C$8</f>
        <v>10576.004445245066</v>
      </c>
      <c r="F43">
        <f>ROUND(2*E43,0)/2</f>
        <v>10576</v>
      </c>
      <c r="G43">
        <f>+C43-(C$7+F43*C$8)</f>
        <v>1.8760001039481722E-3</v>
      </c>
      <c r="K43">
        <f>+G43</f>
        <v>1.8760001039481722E-3</v>
      </c>
      <c r="O43">
        <f ca="1">+C$11+C$12*$F43</f>
        <v>3.3236411340349555E-3</v>
      </c>
      <c r="Q43" s="2">
        <f>+C43-15018.5</f>
        <v>43311.738700000104</v>
      </c>
    </row>
    <row r="44" spans="1:17" x14ac:dyDescent="0.2">
      <c r="A44" s="54" t="s">
        <v>0</v>
      </c>
      <c r="B44" s="55" t="s">
        <v>50</v>
      </c>
      <c r="C44" s="54">
        <v>58330.238799999934</v>
      </c>
      <c r="D44" s="54" t="s">
        <v>18</v>
      </c>
      <c r="E44" s="33">
        <f>+(C44-C$7)/C$8</f>
        <v>10576.00468219801</v>
      </c>
      <c r="F44">
        <f>ROUND(2*E44,0)/2</f>
        <v>10576</v>
      </c>
      <c r="G44">
        <f>+C44-(C$7+F44*C$8)</f>
        <v>1.9759999340749346E-3</v>
      </c>
      <c r="K44">
        <f>+G44</f>
        <v>1.9759999340749346E-3</v>
      </c>
      <c r="O44">
        <f ca="1">+C$11+C$12*$F44</f>
        <v>3.3236411340349555E-3</v>
      </c>
      <c r="Q44" s="2">
        <f>+C44-15018.5</f>
        <v>43311.738799999934</v>
      </c>
    </row>
    <row r="45" spans="1:17" x14ac:dyDescent="0.2">
      <c r="A45" s="54" t="s">
        <v>0</v>
      </c>
      <c r="B45" s="55" t="s">
        <v>50</v>
      </c>
      <c r="C45" s="54">
        <v>58331.085800000001</v>
      </c>
      <c r="D45" s="54" t="s">
        <v>18</v>
      </c>
      <c r="E45" s="33">
        <f>+(C45-C$7)/C$8</f>
        <v>10578.011677061022</v>
      </c>
      <c r="F45">
        <f>ROUND(2*E45,0)/2</f>
        <v>10578</v>
      </c>
      <c r="G45">
        <f>+C45-(C$7+F45*C$8)</f>
        <v>4.9280000021099113E-3</v>
      </c>
      <c r="K45">
        <f>+G45</f>
        <v>4.9280000021099113E-3</v>
      </c>
      <c r="O45">
        <f ca="1">+C$11+C$12*$F45</f>
        <v>3.3276073528116304E-3</v>
      </c>
      <c r="Q45" s="2">
        <f>+C45-15018.5</f>
        <v>43312.585800000001</v>
      </c>
    </row>
    <row r="46" spans="1:17" x14ac:dyDescent="0.2">
      <c r="A46" s="54" t="s">
        <v>0</v>
      </c>
      <c r="B46" s="55" t="s">
        <v>50</v>
      </c>
      <c r="C46" s="54">
        <v>58331.087400000077</v>
      </c>
      <c r="D46" s="54" t="s">
        <v>18</v>
      </c>
      <c r="E46" s="33">
        <f>+(C46-C$7)/C$8</f>
        <v>10578.015468314779</v>
      </c>
      <c r="F46">
        <f>ROUND(2*E46,0)/2</f>
        <v>10578</v>
      </c>
      <c r="G46">
        <f>+C46-(C$7+F46*C$8)</f>
        <v>6.5280000781058334E-3</v>
      </c>
      <c r="K46">
        <f>+G46</f>
        <v>6.5280000781058334E-3</v>
      </c>
      <c r="O46">
        <f ca="1">+C$11+C$12*$F46</f>
        <v>3.3276073528116304E-3</v>
      </c>
      <c r="Q46" s="2">
        <f>+C46-15018.5</f>
        <v>43312.587400000077</v>
      </c>
    </row>
    <row r="47" spans="1:17" x14ac:dyDescent="0.2">
      <c r="A47" s="54" t="s">
        <v>0</v>
      </c>
      <c r="B47" s="55" t="s">
        <v>50</v>
      </c>
      <c r="C47" s="54">
        <v>58331.093200000003</v>
      </c>
      <c r="D47" s="54" t="s">
        <v>18</v>
      </c>
      <c r="E47" s="33">
        <f>+(C47-C$7)/C$8</f>
        <v>10578.029211608826</v>
      </c>
      <c r="F47">
        <f>ROUND(2*E47,0)/2</f>
        <v>10578</v>
      </c>
      <c r="G47">
        <f>+C47-(C$7+F47*C$8)</f>
        <v>1.2328000004345085E-2</v>
      </c>
      <c r="K47">
        <f>+G47</f>
        <v>1.2328000004345085E-2</v>
      </c>
      <c r="O47">
        <f ca="1">+C$11+C$12*$F47</f>
        <v>3.3276073528116304E-3</v>
      </c>
      <c r="Q47" s="2">
        <f>+C47-15018.5</f>
        <v>43312.593200000003</v>
      </c>
    </row>
    <row r="48" spans="1:17" x14ac:dyDescent="0.2">
      <c r="A48" s="54" t="s">
        <v>0</v>
      </c>
      <c r="B48" s="55" t="s">
        <v>48</v>
      </c>
      <c r="C48" s="54">
        <v>58335.091299999971</v>
      </c>
      <c r="D48" s="54" t="s">
        <v>18</v>
      </c>
      <c r="E48" s="33">
        <f>+(C48-C$7)/C$8</f>
        <v>10587.502843440114</v>
      </c>
      <c r="F48">
        <f>ROUND(2*E48,0)/2</f>
        <v>10587.5</v>
      </c>
      <c r="G48">
        <f>+C48-(C$7+F48*C$8)</f>
        <v>1.1999999696854502E-3</v>
      </c>
      <c r="K48">
        <f>+G48</f>
        <v>1.1999999696854502E-3</v>
      </c>
      <c r="O48">
        <f ca="1">+C$11+C$12*$F48</f>
        <v>3.3464468920008303E-3</v>
      </c>
      <c r="Q48" s="2">
        <f>+C48-15018.5</f>
        <v>43316.591299999971</v>
      </c>
    </row>
    <row r="49" spans="1:17" x14ac:dyDescent="0.2">
      <c r="A49" s="54" t="s">
        <v>0</v>
      </c>
      <c r="B49" s="55" t="s">
        <v>48</v>
      </c>
      <c r="C49" s="54">
        <v>58335.092000000179</v>
      </c>
      <c r="D49" s="54" t="s">
        <v>18</v>
      </c>
      <c r="E49" s="33">
        <f>+(C49-C$7)/C$8</f>
        <v>10587.504502114047</v>
      </c>
      <c r="F49">
        <f>ROUND(2*E49,0)/2</f>
        <v>10587.5</v>
      </c>
      <c r="G49">
        <f>+C49-(C$7+F49*C$8)</f>
        <v>1.9000001775566489E-3</v>
      </c>
      <c r="K49">
        <f>+G49</f>
        <v>1.9000001775566489E-3</v>
      </c>
      <c r="O49">
        <f ca="1">+C$11+C$12*$F49</f>
        <v>3.3464468920008303E-3</v>
      </c>
      <c r="Q49" s="2">
        <f>+C49-15018.5</f>
        <v>43316.592000000179</v>
      </c>
    </row>
    <row r="50" spans="1:17" x14ac:dyDescent="0.2">
      <c r="A50" s="54" t="s">
        <v>0</v>
      </c>
      <c r="B50" s="55" t="s">
        <v>48</v>
      </c>
      <c r="C50" s="54">
        <v>58335.093400000129</v>
      </c>
      <c r="D50" s="54" t="s">
        <v>18</v>
      </c>
      <c r="E50" s="33">
        <f>+(C50-C$7)/C$8</f>
        <v>10587.50781946081</v>
      </c>
      <c r="F50">
        <f>ROUND(2*E50,0)/2</f>
        <v>10587.5</v>
      </c>
      <c r="G50">
        <f>+C50-(C$7+F50*C$8)</f>
        <v>3.3000001276377589E-3</v>
      </c>
      <c r="K50">
        <f>+G50</f>
        <v>3.3000001276377589E-3</v>
      </c>
      <c r="O50">
        <f ca="1">+C$11+C$12*$F50</f>
        <v>3.3464468920008303E-3</v>
      </c>
      <c r="Q50" s="2">
        <f>+C50-15018.5</f>
        <v>43316.593400000129</v>
      </c>
    </row>
    <row r="51" spans="1:17" x14ac:dyDescent="0.2">
      <c r="A51" s="36" t="s">
        <v>60</v>
      </c>
      <c r="C51" s="8">
        <v>58370.752</v>
      </c>
      <c r="D51" s="8">
        <v>1E-3</v>
      </c>
      <c r="E51" s="33">
        <f>+(C51-C$7)/C$8</f>
        <v>10672.002066233201</v>
      </c>
      <c r="F51">
        <f>ROUND(2*E51,0)/2</f>
        <v>10672</v>
      </c>
      <c r="G51">
        <f>+C51-(C$7+F51*C$8)</f>
        <v>8.7199999688891694E-4</v>
      </c>
      <c r="K51">
        <f>+G51</f>
        <v>8.7199999688891694E-4</v>
      </c>
      <c r="O51">
        <f ca="1">+C$11+C$12*$F51</f>
        <v>3.5140196353153075E-3</v>
      </c>
      <c r="Q51" s="2">
        <f>+C51-15018.5</f>
        <v>43352.252</v>
      </c>
    </row>
    <row r="52" spans="1:17" x14ac:dyDescent="0.2">
      <c r="A52" s="59" t="s">
        <v>62</v>
      </c>
      <c r="B52" s="60" t="s">
        <v>50</v>
      </c>
      <c r="C52" s="61">
        <v>58370.752</v>
      </c>
      <c r="D52" s="59">
        <v>1E-3</v>
      </c>
      <c r="E52" s="33">
        <f>+(C52-C$7)/C$8</f>
        <v>10672.002066233201</v>
      </c>
      <c r="F52">
        <f>ROUND(2*E52,0)/2</f>
        <v>10672</v>
      </c>
      <c r="G52">
        <f>+C52-(C$7+F52*C$8)</f>
        <v>8.7199999688891694E-4</v>
      </c>
      <c r="K52">
        <f>+G52</f>
        <v>8.7199999688891694E-4</v>
      </c>
      <c r="O52">
        <f ca="1">+C$11+C$12*$F52</f>
        <v>3.5140196353153075E-3</v>
      </c>
      <c r="Q52" s="2">
        <f>+C52-15018.5</f>
        <v>43352.252</v>
      </c>
    </row>
    <row r="53" spans="1:17" x14ac:dyDescent="0.2">
      <c r="A53" s="54" t="s">
        <v>0</v>
      </c>
      <c r="B53" s="55" t="s">
        <v>50</v>
      </c>
      <c r="C53" s="54">
        <v>58412.9552000002</v>
      </c>
      <c r="D53" s="54" t="s">
        <v>18</v>
      </c>
      <c r="E53" s="33">
        <f>+(C53-C$7)/C$8</f>
        <v>10772.003961860464</v>
      </c>
      <c r="F53">
        <f>ROUND(2*E53,0)/2</f>
        <v>10772</v>
      </c>
      <c r="G53">
        <f>+C53-(C$7+F53*C$8)</f>
        <v>1.6720002022339031E-3</v>
      </c>
      <c r="K53">
        <f>+G53</f>
        <v>1.6720002022339031E-3</v>
      </c>
      <c r="O53">
        <f ca="1">+C$11+C$12*$F53</f>
        <v>3.7123305741490059E-3</v>
      </c>
      <c r="Q53" s="2">
        <f>+C53-15018.5</f>
        <v>43394.4552000002</v>
      </c>
    </row>
    <row r="54" spans="1:17" x14ac:dyDescent="0.2">
      <c r="A54" s="54" t="s">
        <v>0</v>
      </c>
      <c r="B54" s="55" t="s">
        <v>50</v>
      </c>
      <c r="C54" s="54">
        <v>58412.9552000002</v>
      </c>
      <c r="D54" s="54" t="s">
        <v>18</v>
      </c>
      <c r="E54" s="33">
        <f>+(C54-C$7)/C$8</f>
        <v>10772.003961860464</v>
      </c>
      <c r="F54">
        <f>ROUND(2*E54,0)/2</f>
        <v>10772</v>
      </c>
      <c r="G54">
        <f>+C54-(C$7+F54*C$8)</f>
        <v>1.6720002022339031E-3</v>
      </c>
      <c r="K54">
        <f>+G54</f>
        <v>1.6720002022339031E-3</v>
      </c>
      <c r="O54">
        <f ca="1">+C$11+C$12*$F54</f>
        <v>3.7123305741490059E-3</v>
      </c>
      <c r="Q54" s="2">
        <f>+C54-15018.5</f>
        <v>43394.4552000002</v>
      </c>
    </row>
    <row r="55" spans="1:17" x14ac:dyDescent="0.2">
      <c r="A55" s="54" t="s">
        <v>0</v>
      </c>
      <c r="B55" s="55" t="s">
        <v>50</v>
      </c>
      <c r="C55" s="54">
        <v>58412.9552000002</v>
      </c>
      <c r="D55" s="54" t="s">
        <v>18</v>
      </c>
      <c r="E55" s="33">
        <f>+(C55-C$7)/C$8</f>
        <v>10772.003961860464</v>
      </c>
      <c r="F55">
        <f>ROUND(2*E55,0)/2</f>
        <v>10772</v>
      </c>
      <c r="G55">
        <f>+C55-(C$7+F55*C$8)</f>
        <v>1.6720002022339031E-3</v>
      </c>
      <c r="K55">
        <f>+G55</f>
        <v>1.6720002022339031E-3</v>
      </c>
      <c r="O55">
        <f ca="1">+C$11+C$12*$F55</f>
        <v>3.7123305741490059E-3</v>
      </c>
      <c r="Q55" s="2">
        <f>+C55-15018.5</f>
        <v>43394.4552000002</v>
      </c>
    </row>
    <row r="56" spans="1:17" x14ac:dyDescent="0.2">
      <c r="A56" s="54" t="s">
        <v>0</v>
      </c>
      <c r="B56" s="55" t="s">
        <v>50</v>
      </c>
      <c r="C56" s="54">
        <v>58412.955300000031</v>
      </c>
      <c r="D56" s="54" t="s">
        <v>18</v>
      </c>
      <c r="E56" s="33">
        <f>+(C56-C$7)/C$8</f>
        <v>10772.004198813409</v>
      </c>
      <c r="F56">
        <f>ROUND(2*E56,0)/2</f>
        <v>10772</v>
      </c>
      <c r="G56">
        <f>+C56-(C$7+F56*C$8)</f>
        <v>1.7720000323606655E-3</v>
      </c>
      <c r="K56">
        <f>+G56</f>
        <v>1.7720000323606655E-3</v>
      </c>
      <c r="O56">
        <f ca="1">+C$11+C$12*$F56</f>
        <v>3.7123305741490059E-3</v>
      </c>
      <c r="Q56" s="2">
        <f>+C56-15018.5</f>
        <v>43394.455300000031</v>
      </c>
    </row>
    <row r="57" spans="1:17" x14ac:dyDescent="0.2">
      <c r="A57" s="48" t="s">
        <v>2</v>
      </c>
      <c r="B57" s="49" t="s">
        <v>50</v>
      </c>
      <c r="C57" s="50">
        <v>58418.442000000003</v>
      </c>
      <c r="D57" s="50">
        <v>5.0000000000000001E-3</v>
      </c>
      <c r="E57" s="33">
        <f>+(C57-C$7)/C$8</f>
        <v>10785.005118192337</v>
      </c>
      <c r="F57">
        <f>ROUND(2*E57,0)/2</f>
        <v>10785</v>
      </c>
      <c r="G57">
        <f>+C57-(C$7+F57*C$8)</f>
        <v>2.1600000036414713E-3</v>
      </c>
      <c r="I57">
        <f>+G57</f>
        <v>2.1600000036414713E-3</v>
      </c>
      <c r="O57">
        <f ca="1">+C$11+C$12*$F57</f>
        <v>3.7381109961973878E-3</v>
      </c>
      <c r="Q57" s="2">
        <f>+C57-15018.5</f>
        <v>43399.942000000003</v>
      </c>
    </row>
    <row r="58" spans="1:17" x14ac:dyDescent="0.2">
      <c r="A58" s="59" t="s">
        <v>63</v>
      </c>
      <c r="B58" s="60" t="s">
        <v>48</v>
      </c>
      <c r="C58" s="61">
        <v>59096.429000000004</v>
      </c>
      <c r="D58" s="59">
        <v>5.0000000000000001E-3</v>
      </c>
      <c r="E58" s="33">
        <f>+(C58-C$7)/C$8</f>
        <v>12391.518017932638</v>
      </c>
      <c r="F58">
        <f>ROUND(2*E58,0)/2</f>
        <v>12391.5</v>
      </c>
      <c r="G58">
        <f>+C58-(C$7+F58*C$8)</f>
        <v>7.6040000058128498E-3</v>
      </c>
      <c r="K58">
        <f>+G58</f>
        <v>7.6040000058128498E-3</v>
      </c>
      <c r="O58">
        <f ca="1">+C$11+C$12*$F58</f>
        <v>6.9239762285607589E-3</v>
      </c>
      <c r="Q58" s="2">
        <f>+C58-15018.5</f>
        <v>44077.929000000004</v>
      </c>
    </row>
    <row r="59" spans="1:17" x14ac:dyDescent="0.2">
      <c r="A59" s="59" t="s">
        <v>64</v>
      </c>
      <c r="B59" s="60" t="s">
        <v>50</v>
      </c>
      <c r="C59" s="61">
        <v>59108.457600000002</v>
      </c>
      <c r="D59" s="59">
        <v>1E-3</v>
      </c>
      <c r="E59" s="33">
        <f>+(C59-C$7)/C$8</f>
        <v>12420.020188425306</v>
      </c>
      <c r="F59">
        <f>ROUND(2*E59,0)/2</f>
        <v>12420</v>
      </c>
      <c r="G59">
        <f>+C59-(C$7+F59*C$8)</f>
        <v>8.5200000030454248E-3</v>
      </c>
      <c r="K59">
        <f>+G59</f>
        <v>8.5200000030454248E-3</v>
      </c>
      <c r="O59">
        <f ca="1">+C$11+C$12*$F59</f>
        <v>6.9804948461283621E-3</v>
      </c>
      <c r="Q59" s="2">
        <f>+C59-15018.5</f>
        <v>44089.957600000002</v>
      </c>
    </row>
    <row r="60" spans="1:17" x14ac:dyDescent="0.2">
      <c r="A60" s="58" t="s">
        <v>61</v>
      </c>
      <c r="C60" s="56">
        <v>59407.889799999997</v>
      </c>
      <c r="D60" s="57">
        <v>4.0000000000000002E-4</v>
      </c>
      <c r="E60" s="33">
        <f>+(C60-C$7)/C$8</f>
        <v>13129.534813185974</v>
      </c>
      <c r="F60">
        <f>ROUND(2*E60,0)/2</f>
        <v>13129.5</v>
      </c>
      <c r="G60">
        <f>+C60-(C$7+F60*C$8)</f>
        <v>1.4691999997012317E-2</v>
      </c>
      <c r="K60">
        <f>+G60</f>
        <v>1.4691999997012317E-2</v>
      </c>
      <c r="O60">
        <f ca="1">+C$11+C$12*$F60</f>
        <v>8.3875109571534545E-3</v>
      </c>
      <c r="Q60" s="2">
        <f>+C60-15018.5</f>
        <v>44389.389799999997</v>
      </c>
    </row>
    <row r="61" spans="1:17" x14ac:dyDescent="0.2">
      <c r="A61" s="59" t="s">
        <v>64</v>
      </c>
      <c r="B61" s="60" t="s">
        <v>50</v>
      </c>
      <c r="C61" s="61">
        <v>59425.404000000002</v>
      </c>
      <c r="D61" s="59">
        <v>1.1999999999999999E-3</v>
      </c>
      <c r="E61" s="33">
        <f>+(C61-C$7)/C$8</f>
        <v>13171.035296570815</v>
      </c>
      <c r="F61">
        <f>ROUND(2*E61,0)/2</f>
        <v>13171</v>
      </c>
      <c r="G61">
        <f>+C61-(C$7+F61*C$8)</f>
        <v>1.4896000000589993E-2</v>
      </c>
      <c r="K61">
        <f>+G61</f>
        <v>1.4896000000589993E-2</v>
      </c>
      <c r="O61">
        <f ca="1">+C$11+C$12*$F61</f>
        <v>8.4698099967694396E-3</v>
      </c>
      <c r="Q61" s="2">
        <f>+C61-15018.5</f>
        <v>44406.904000000002</v>
      </c>
    </row>
    <row r="62" spans="1:17" x14ac:dyDescent="0.2">
      <c r="A62" s="59" t="s">
        <v>65</v>
      </c>
      <c r="B62" s="60" t="s">
        <v>48</v>
      </c>
      <c r="C62" s="61">
        <v>59541.464</v>
      </c>
      <c r="D62" s="59">
        <v>5.0000000000000001E-3</v>
      </c>
      <c r="E62" s="33">
        <f>+(C62-C$7)/C$8</f>
        <v>13446.043352984663</v>
      </c>
      <c r="F62">
        <f>ROUND(2*E62,0)/2</f>
        <v>13446</v>
      </c>
      <c r="G62">
        <f>+C62-(C$7+F62*C$8)</f>
        <v>1.829600000201026E-2</v>
      </c>
      <c r="K62">
        <f>+G62</f>
        <v>1.829600000201026E-2</v>
      </c>
      <c r="O62">
        <f ca="1">+C$11+C$12*$F62</f>
        <v>9.0151650785621137E-3</v>
      </c>
      <c r="Q62" s="2">
        <f>+C62-15018.5</f>
        <v>44522.964</v>
      </c>
    </row>
    <row r="63" spans="1:17" x14ac:dyDescent="0.2">
      <c r="C63" s="8"/>
      <c r="D63" s="8"/>
    </row>
    <row r="64" spans="1:17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62">
    <sortCondition ref="C21:C62"/>
  </sortState>
  <phoneticPr fontId="8" type="noConversion"/>
  <hyperlinks>
    <hyperlink ref="H63379" r:id="rId1" display="http://vsolj.cetus-net.org/bulletin.html"/>
    <hyperlink ref="H63372" r:id="rId2" display="https://www.aavso.org/ejaavso"/>
    <hyperlink ref="AP230" r:id="rId3" display="http://cdsbib.u-strasbg.fr/cgi-bin/cdsbib?1990RMxAA..21..381G"/>
    <hyperlink ref="AP227" r:id="rId4" display="http://cdsbib.u-strasbg.fr/cgi-bin/cdsbib?1990RMxAA..21..381G"/>
    <hyperlink ref="AP229" r:id="rId5" display="http://cdsbib.u-strasbg.fr/cgi-bin/cdsbib?1990RMxAA..21..381G"/>
    <hyperlink ref="AP205" r:id="rId6" display="http://cdsbib.u-strasbg.fr/cgi-bin/cdsbib?1990RMxAA..21..381G"/>
    <hyperlink ref="I63379" r:id="rId7" display="http://vsolj.cetus-net.org/bulletin.html"/>
    <hyperlink ref="AQ366" r:id="rId8" display="http://cdsbib.u-strasbg.fr/cgi-bin/cdsbib?1990RMxAA..21..381G"/>
    <hyperlink ref="AQ2010" r:id="rId9" display="http://cdsbib.u-strasbg.fr/cgi-bin/cdsbib?1990RMxAA..21..381G"/>
    <hyperlink ref="AQ367" r:id="rId10" display="http://cdsbib.u-strasbg.fr/cgi-bin/cdsbib?1990RMxAA..21..381G"/>
    <hyperlink ref="H63376" r:id="rId11" display="https://www.aavso.org/ejaavso"/>
    <hyperlink ref="H1217" r:id="rId12" display="http://vsolj.cetus-net.org/bulletin.html"/>
    <hyperlink ref="AP4455" r:id="rId13" display="http://cdsbib.u-strasbg.fr/cgi-bin/cdsbib?1990RMxAA..21..381G"/>
    <hyperlink ref="AP4458" r:id="rId14" display="http://cdsbib.u-strasbg.fr/cgi-bin/cdsbib?1990RMxAA..21..381G"/>
    <hyperlink ref="AP4456" r:id="rId15" display="http://cdsbib.u-strasbg.fr/cgi-bin/cdsbib?1990RMxAA..21..381G"/>
    <hyperlink ref="AP4434" r:id="rId16" display="http://cdsbib.u-strasbg.fr/cgi-bin/cdsbib?1990RMxAA..21..381G"/>
    <hyperlink ref="I1217" r:id="rId17" display="http://vsolj.cetus-net.org/bulletin.html"/>
    <hyperlink ref="AQ4568" r:id="rId18" display="http://cdsbib.u-strasbg.fr/cgi-bin/cdsbib?1990RMxAA..21..381G"/>
    <hyperlink ref="AQ64656" r:id="rId19" display="http://cdsbib.u-strasbg.fr/cgi-bin/cdsbib?1990RMxAA..21..381G"/>
    <hyperlink ref="AQ4569" r:id="rId20" display="http://cdsbib.u-strasbg.fr/cgi-bin/cdsbib?1990RMxAA..21..381G"/>
    <hyperlink ref="H63424" r:id="rId21" display="http://vsolj.cetus-net.org/bulletin.html"/>
    <hyperlink ref="H63417" r:id="rId22" display="https://www.aavso.org/ejaavso"/>
    <hyperlink ref="I63424" r:id="rId23" display="http://vsolj.cetus-net.org/bulletin.html"/>
    <hyperlink ref="AQ57075" r:id="rId24" display="http://cdsbib.u-strasbg.fr/cgi-bin/cdsbib?1990RMxAA..21..381G"/>
    <hyperlink ref="H63421" r:id="rId25" display="https://www.aavso.org/ejaavso"/>
    <hyperlink ref="AP4439" r:id="rId26" display="http://cdsbib.u-strasbg.fr/cgi-bin/cdsbib?1990RMxAA..21..381G"/>
    <hyperlink ref="AP4442" r:id="rId27" display="http://cdsbib.u-strasbg.fr/cgi-bin/cdsbib?1990RMxAA..21..381G"/>
    <hyperlink ref="AP4440" r:id="rId28" display="http://cdsbib.u-strasbg.fr/cgi-bin/cdsbib?1990RMxAA..21..381G"/>
    <hyperlink ref="AP4424" r:id="rId29" display="http://cdsbib.u-strasbg.fr/cgi-bin/cdsbib?1990RMxAA..21..381G"/>
    <hyperlink ref="AQ4653" r:id="rId30" display="http://cdsbib.u-strasbg.fr/cgi-bin/cdsbib?1990RMxAA..21..381G"/>
    <hyperlink ref="AQ4657" r:id="rId31" display="http://cdsbib.u-strasbg.fr/cgi-bin/cdsbib?1990RMxAA..21..381G"/>
    <hyperlink ref="AQ64337" r:id="rId32" display="http://cdsbib.u-strasbg.fr/cgi-bin/cdsbib?1990RMxAA..21..381G"/>
    <hyperlink ref="I1545" r:id="rId33" display="http://vsolj.cetus-net.org/bulletin.html"/>
    <hyperlink ref="H1545" r:id="rId34" display="http://vsolj.cetus-net.org/bulletin.html"/>
    <hyperlink ref="AQ64998" r:id="rId35" display="http://cdsbib.u-strasbg.fr/cgi-bin/cdsbib?1990RMxAA..21..381G"/>
    <hyperlink ref="AQ64997" r:id="rId36" display="http://cdsbib.u-strasbg.fr/cgi-bin/cdsbib?1990RMxAA..21..381G"/>
    <hyperlink ref="AP2715" r:id="rId37" display="http://cdsbib.u-strasbg.fr/cgi-bin/cdsbib?1990RMxAA..21..381G"/>
    <hyperlink ref="AP2733" r:id="rId38" display="http://cdsbib.u-strasbg.fr/cgi-bin/cdsbib?1990RMxAA..21..381G"/>
    <hyperlink ref="AP2734" r:id="rId39" display="http://cdsbib.u-strasbg.fr/cgi-bin/cdsbib?1990RMxAA..21..381G"/>
    <hyperlink ref="AP2730" r:id="rId40" display="http://cdsbib.u-strasbg.fr/cgi-bin/cdsbib?1990RMxAA..21..381G"/>
  </hyperlinks>
  <pageMargins left="0.75" right="0.75" top="1" bottom="1" header="0.5" footer="0.5"/>
  <pageSetup orientation="portrait" horizontalDpi="300" verticalDpi="300" r:id="rId41"/>
  <headerFooter alignWithMargins="0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2023-01-21T05:38:50Z</dcterms:modified>
</cp:coreProperties>
</file>