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D25153C-1795-488F-A0E3-E57F45E12DCF}" xr6:coauthVersionLast="47" xr6:coauthVersionMax="47" xr10:uidLastSave="{00000000-0000-0000-0000-000000000000}"/>
  <bookViews>
    <workbookView xWindow="13500" yWindow="210" windowWidth="1450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9" i="1" l="1"/>
  <c r="F49" i="1"/>
  <c r="G49" i="1" s="1"/>
  <c r="K49" i="1" s="1"/>
  <c r="Q49" i="1"/>
  <c r="E50" i="1"/>
  <c r="F50" i="1" s="1"/>
  <c r="G50" i="1" s="1"/>
  <c r="K50" i="1" s="1"/>
  <c r="Q50" i="1"/>
  <c r="E48" i="1"/>
  <c r="F48" i="1" s="1"/>
  <c r="G48" i="1" s="1"/>
  <c r="K48" i="1" s="1"/>
  <c r="Q48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4" i="1"/>
  <c r="F44" i="1"/>
  <c r="G44" i="1"/>
  <c r="K44" i="1"/>
  <c r="E43" i="1"/>
  <c r="F43" i="1"/>
  <c r="G43" i="1"/>
  <c r="K43" i="1"/>
  <c r="F21" i="1"/>
  <c r="G21" i="1"/>
  <c r="H21" i="1"/>
  <c r="F22" i="1"/>
  <c r="G22" i="1"/>
  <c r="K22" i="1"/>
  <c r="F25" i="1"/>
  <c r="G25" i="1"/>
  <c r="K25" i="1"/>
  <c r="E29" i="1"/>
  <c r="F29" i="1"/>
  <c r="G29" i="1"/>
  <c r="K29" i="1"/>
  <c r="E30" i="1"/>
  <c r="F30" i="1"/>
  <c r="G30" i="1"/>
  <c r="K30" i="1"/>
  <c r="E31" i="1"/>
  <c r="F31" i="1"/>
  <c r="G31" i="1"/>
  <c r="J31" i="1"/>
  <c r="E32" i="1"/>
  <c r="F32" i="1"/>
  <c r="G32" i="1"/>
  <c r="J32" i="1"/>
  <c r="E33" i="1"/>
  <c r="F33" i="1"/>
  <c r="G33" i="1"/>
  <c r="E34" i="1"/>
  <c r="F34" i="1"/>
  <c r="G34" i="1"/>
  <c r="K34" i="1"/>
  <c r="E36" i="1"/>
  <c r="F36" i="1"/>
  <c r="G36" i="1"/>
  <c r="J36" i="1"/>
  <c r="E37" i="1"/>
  <c r="F37" i="1"/>
  <c r="G37" i="1"/>
  <c r="I37" i="1"/>
  <c r="E38" i="1"/>
  <c r="F38" i="1"/>
  <c r="G38" i="1"/>
  <c r="J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E35" i="1"/>
  <c r="F35" i="1"/>
  <c r="Q44" i="1"/>
  <c r="Q43" i="1"/>
  <c r="K33" i="1"/>
  <c r="K42" i="1"/>
  <c r="D9" i="1"/>
  <c r="C9" i="1"/>
  <c r="E21" i="1"/>
  <c r="E22" i="1"/>
  <c r="E23" i="1"/>
  <c r="F23" i="1"/>
  <c r="G23" i="1"/>
  <c r="K23" i="1"/>
  <c r="E24" i="1"/>
  <c r="F24" i="1"/>
  <c r="G24" i="1"/>
  <c r="K24" i="1"/>
  <c r="E25" i="1"/>
  <c r="E26" i="1"/>
  <c r="F26" i="1"/>
  <c r="G26" i="1"/>
  <c r="K26" i="1"/>
  <c r="E27" i="1"/>
  <c r="F27" i="1"/>
  <c r="G27" i="1"/>
  <c r="K27" i="1"/>
  <c r="E28" i="1"/>
  <c r="F28" i="1"/>
  <c r="G28" i="1"/>
  <c r="K28" i="1"/>
  <c r="Q39" i="1"/>
  <c r="Q42" i="1"/>
  <c r="Q41" i="1"/>
  <c r="Q40" i="1"/>
  <c r="Q37" i="1"/>
  <c r="Q38" i="1"/>
  <c r="Q31" i="1"/>
  <c r="Q32" i="1"/>
  <c r="Q34" i="1"/>
  <c r="Q36" i="1"/>
  <c r="U35" i="1"/>
  <c r="Q35" i="1"/>
  <c r="Q22" i="1"/>
  <c r="Q23" i="1"/>
  <c r="Q24" i="1"/>
  <c r="Q25" i="1"/>
  <c r="Q26" i="1"/>
  <c r="Q27" i="1"/>
  <c r="Q28" i="1"/>
  <c r="Q29" i="1"/>
  <c r="Q30" i="1"/>
  <c r="Q33" i="1"/>
  <c r="F16" i="1"/>
  <c r="F17" i="1" s="1"/>
  <c r="C17" i="1"/>
  <c r="Q21" i="1"/>
  <c r="C12" i="1"/>
  <c r="C11" i="1"/>
  <c r="O50" i="1" l="1"/>
  <c r="O49" i="1"/>
  <c r="O48" i="1"/>
  <c r="O47" i="1"/>
  <c r="O46" i="1"/>
  <c r="O45" i="1"/>
  <c r="C16" i="1"/>
  <c r="D18" i="1" s="1"/>
  <c r="O36" i="1"/>
  <c r="O24" i="1"/>
  <c r="O30" i="1"/>
  <c r="O26" i="1"/>
  <c r="C15" i="1"/>
  <c r="O23" i="1"/>
  <c r="O22" i="1"/>
  <c r="O25" i="1"/>
  <c r="O39" i="1"/>
  <c r="O33" i="1"/>
  <c r="O35" i="1"/>
  <c r="O29" i="1"/>
  <c r="O42" i="1"/>
  <c r="O21" i="1"/>
  <c r="O27" i="1"/>
  <c r="O31" i="1"/>
  <c r="O43" i="1"/>
  <c r="O38" i="1"/>
  <c r="O44" i="1"/>
  <c r="O37" i="1"/>
  <c r="O41" i="1"/>
  <c r="O28" i="1"/>
  <c r="O32" i="1"/>
  <c r="O40" i="1"/>
  <c r="O34" i="1"/>
  <c r="C18" i="1" l="1"/>
  <c r="F18" i="1"/>
  <c r="F19" i="1" s="1"/>
</calcChain>
</file>

<file path=xl/sharedStrings.xml><?xml version="1.0" encoding="utf-8"?>
<sst xmlns="http://schemas.openxmlformats.org/spreadsheetml/2006/main" count="110" uniqueCount="63">
  <si>
    <t>V</t>
  </si>
  <si>
    <t>VSB-64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</si>
  <si>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</si>
  <si>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</si>
  <si>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</si>
  <si>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</si>
  <si>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</si>
  <si>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</si>
  <si>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</si>
  <si>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</si>
  <si>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</si>
  <si>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</si>
  <si>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</si>
  <si>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</si>
  <si>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</si>
  <si>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</si>
  <si>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</si>
  <si>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</si>
  <si>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</si>
  <si>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</si>
  <si>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</si>
  <si>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</si>
  <si>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</si>
  <si>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</si>
  <si>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</si>
  <si>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</si>
  <si>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</si>
  <si>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</si>
  <si>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</si>
  <si>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</si>
  <si>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</si>
  <si>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</si>
  <si>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</si>
  <si>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</si>
  <si>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</si>
  <si>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</si>
  <si>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</si>
  <si>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</si>
  <si>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</si>
  <si>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</si>
  <si>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</si>
  <si>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BRNO</t>
  </si>
  <si>
    <t>EW?</t>
  </si>
  <si>
    <t>Peg</t>
  </si>
  <si>
    <t>V0560 Peg / GSC 2750-0854</t>
  </si>
  <si>
    <t>OEJV 0074</t>
  </si>
  <si>
    <t>II</t>
  </si>
  <si>
    <t>CCD</t>
  </si>
  <si>
    <t>I</t>
  </si>
  <si>
    <t>IBVS 5922</t>
  </si>
  <si>
    <t>IBVS 6075</t>
  </si>
  <si>
    <t>IBVS 6092</t>
  </si>
  <si>
    <t>IBVS 6118</t>
  </si>
  <si>
    <t>IBVS 5761</t>
  </si>
  <si>
    <t>IBVS 6149</t>
  </si>
  <si>
    <t>OEJV 0172</t>
  </si>
  <si>
    <t>IBVS 6196</t>
  </si>
  <si>
    <t>pg</t>
  </si>
  <si>
    <t>vis</t>
  </si>
  <si>
    <t>PE</t>
  </si>
  <si>
    <t>JBAV, 60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</si>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</sst>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"/>
    <numFmt numFmtId="167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6" fillId="0" borderId="0"/>
    <xf numFmtId="0" fontId="33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166" fontId="34" fillId="0" borderId="0" xfId="42" applyNumberFormat="1" applyFont="1" applyAlignment="1">
      <alignment horizontal="left" vertical="top"/>
    </xf>
    <xf numFmtId="0" fontId="34" fillId="0" borderId="0" xfId="42" applyFont="1" applyAlignment="1">
      <alignment horizontal="left" vertical="top"/>
    </xf>
    <xf numFmtId="0" fontId="32" fillId="0" borderId="0" xfId="43" applyFont="1"/>
    <xf numFmtId="0" fontId="32" fillId="0" borderId="0" xfId="43" applyFont="1" applyAlignment="1">
      <alignment horizontal="center" wrapText="1"/>
    </xf>
    <xf numFmtId="0" fontId="32" fillId="0" borderId="0" xfId="43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7" fontId="35" fillId="0" borderId="0" xfId="0" applyNumberFormat="1" applyFont="1" applyAlignment="1">
      <alignment vertical="center" wrapText="1"/>
    </xf>
    <xf numFmtId="43" fontId="35" fillId="0" borderId="0" xfId="49" applyFont="1" applyBorder="1"/>
    <xf numFmtId="167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V560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14560</c:v>
                </c:pt>
                <c:pt idx="28">
                  <c:v>14050</c:v>
                </c:pt>
                <c:pt idx="29">
                  <c:v>14198.5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5-44B5-9B50-F8D989BDC5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14560</c:v>
                </c:pt>
                <c:pt idx="28">
                  <c:v>14050</c:v>
                </c:pt>
                <c:pt idx="29">
                  <c:v>14198.5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6">
                  <c:v>-5.13600000704173E-3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5-44B5-9B50-F8D989BDC5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14560</c:v>
                </c:pt>
                <c:pt idx="28">
                  <c:v>14050</c:v>
                </c:pt>
                <c:pt idx="29">
                  <c:v>14198.5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-7.2880000006989576E-3</c:v>
                </c:pt>
                <c:pt idx="11">
                  <c:v>-1.0678999999072403E-2</c:v>
                </c:pt>
                <c:pt idx="15">
                  <c:v>-7.4000000022351742E-3</c:v>
                </c:pt>
                <c:pt idx="17">
                  <c:v>-1.0125000000698492E-2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5-44B5-9B50-F8D989BDC5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14560</c:v>
                </c:pt>
                <c:pt idx="28">
                  <c:v>14050</c:v>
                </c:pt>
                <c:pt idx="29">
                  <c:v>14198.5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-2.5450000030105002E-3</c:v>
                </c:pt>
                <c:pt idx="2">
                  <c:v>-2.5450000030105002E-3</c:v>
                </c:pt>
                <c:pt idx="3">
                  <c:v>2.4039999916567467E-3</c:v>
                </c:pt>
                <c:pt idx="4">
                  <c:v>3.0939999924157746E-3</c:v>
                </c:pt>
                <c:pt idx="5">
                  <c:v>3.7939999965601601E-3</c:v>
                </c:pt>
                <c:pt idx="6">
                  <c:v>-1.4880000017001294E-3</c:v>
                </c:pt>
                <c:pt idx="7">
                  <c:v>-3.2599999976810068E-3</c:v>
                </c:pt>
                <c:pt idx="8">
                  <c:v>-4.1179999971063808E-3</c:v>
                </c:pt>
                <c:pt idx="9">
                  <c:v>-4.841000001761131E-3</c:v>
                </c:pt>
                <c:pt idx="12">
                  <c:v>-8.4589999969466589E-3</c:v>
                </c:pt>
                <c:pt idx="13">
                  <c:v>-8.4589999969466589E-3</c:v>
                </c:pt>
                <c:pt idx="18">
                  <c:v>-8.5160000016912818E-3</c:v>
                </c:pt>
                <c:pt idx="19">
                  <c:v>-1.0142999999516178E-2</c:v>
                </c:pt>
                <c:pt idx="20">
                  <c:v>-4.5190000018919818E-3</c:v>
                </c:pt>
                <c:pt idx="21">
                  <c:v>-6.5640000029816292E-3</c:v>
                </c:pt>
                <c:pt idx="22">
                  <c:v>-2.5289999975939281E-3</c:v>
                </c:pt>
                <c:pt idx="23">
                  <c:v>-7.6340000014170073E-3</c:v>
                </c:pt>
                <c:pt idx="24">
                  <c:v>-9.0320000017527491E-3</c:v>
                </c:pt>
                <c:pt idx="25">
                  <c:v>-3.2830000054673292E-3</c:v>
                </c:pt>
                <c:pt idx="26">
                  <c:v>-8.3280000035301782E-3</c:v>
                </c:pt>
                <c:pt idx="27">
                  <c:v>6.1200001000543125E-3</c:v>
                </c:pt>
                <c:pt idx="28">
                  <c:v>-9.9999999583815224E-3</c:v>
                </c:pt>
                <c:pt idx="29">
                  <c:v>-1.8043000040051993E-2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5-44B5-9B50-F8D989BDC5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14560</c:v>
                </c:pt>
                <c:pt idx="28">
                  <c:v>14050</c:v>
                </c:pt>
                <c:pt idx="29">
                  <c:v>14198.5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5-44B5-9B50-F8D989BDC5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14560</c:v>
                </c:pt>
                <c:pt idx="28">
                  <c:v>14050</c:v>
                </c:pt>
                <c:pt idx="29">
                  <c:v>14198.5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5-44B5-9B50-F8D989BDC5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3.7000000000000002E-3</c:v>
                  </c:pt>
                  <c:pt idx="4">
                    <c:v>3.7000000000000002E-3</c:v>
                  </c:pt>
                  <c:pt idx="5">
                    <c:v>3.7000000000000002E-3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1.6000000000000001E-3</c:v>
                  </c:pt>
                  <c:pt idx="10">
                    <c:v>4.0000000000000002E-4</c:v>
                  </c:pt>
                  <c:pt idx="11">
                    <c:v>7.7000000000000002E-3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2.7E-2</c:v>
                  </c:pt>
                  <c:pt idx="15">
                    <c:v>2.3E-3</c:v>
                  </c:pt>
                  <c:pt idx="16">
                    <c:v>8.0000000000000002E-3</c:v>
                  </c:pt>
                  <c:pt idx="17">
                    <c:v>1.11E-2</c:v>
                  </c:pt>
                  <c:pt idx="18">
                    <c:v>2.9999999999999997E-4</c:v>
                  </c:pt>
                  <c:pt idx="19">
                    <c:v>8.3000000000000001E-3</c:v>
                  </c:pt>
                  <c:pt idx="20">
                    <c:v>2.8E-3</c:v>
                  </c:pt>
                  <c:pt idx="21">
                    <c:v>1.6999999999999999E-3</c:v>
                  </c:pt>
                  <c:pt idx="22">
                    <c:v>4.3E-3</c:v>
                  </c:pt>
                  <c:pt idx="23">
                    <c:v>0</c:v>
                  </c:pt>
                  <c:pt idx="24">
                    <c:v>8.9999999999999998E-4</c:v>
                  </c:pt>
                  <c:pt idx="25">
                    <c:v>3.5999999999999999E-3</c:v>
                  </c:pt>
                  <c:pt idx="26">
                    <c:v>1.2999999999999999E-3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14560</c:v>
                </c:pt>
                <c:pt idx="28">
                  <c:v>14050</c:v>
                </c:pt>
                <c:pt idx="29">
                  <c:v>14198.5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5-44B5-9B50-F8D989BDC5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14560</c:v>
                </c:pt>
                <c:pt idx="28">
                  <c:v>14050</c:v>
                </c:pt>
                <c:pt idx="29">
                  <c:v>14198.5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-6.2080337491028387E-4</c:v>
                </c:pt>
                <c:pt idx="1">
                  <c:v>-1.5289430132498522E-3</c:v>
                </c:pt>
                <c:pt idx="2">
                  <c:v>-1.5289430132498522E-3</c:v>
                </c:pt>
                <c:pt idx="3">
                  <c:v>-1.5877136760236977E-3</c:v>
                </c:pt>
                <c:pt idx="4">
                  <c:v>-1.5877136760236977E-3</c:v>
                </c:pt>
                <c:pt idx="5">
                  <c:v>-1.5877136760236977E-3</c:v>
                </c:pt>
                <c:pt idx="6">
                  <c:v>-2.4731129071593159E-3</c:v>
                </c:pt>
                <c:pt idx="7">
                  <c:v>-2.4754755468688171E-3</c:v>
                </c:pt>
                <c:pt idx="8">
                  <c:v>-3.4034022927754595E-3</c:v>
                </c:pt>
                <c:pt idx="9">
                  <c:v>-4.32394578958991E-3</c:v>
                </c:pt>
                <c:pt idx="10">
                  <c:v>-4.7412470282805798E-3</c:v>
                </c:pt>
                <c:pt idx="11">
                  <c:v>-4.7675313950487821E-3</c:v>
                </c:pt>
                <c:pt idx="12">
                  <c:v>-5.157366947116499E-3</c:v>
                </c:pt>
                <c:pt idx="13">
                  <c:v>-5.157366947116499E-3</c:v>
                </c:pt>
                <c:pt idx="14">
                  <c:v>-5.1981224821053967E-3</c:v>
                </c:pt>
                <c:pt idx="15">
                  <c:v>-5.1984178120690842E-3</c:v>
                </c:pt>
                <c:pt idx="16">
                  <c:v>-5.5953412832653055E-3</c:v>
                </c:pt>
                <c:pt idx="17">
                  <c:v>-5.6340295085083895E-3</c:v>
                </c:pt>
                <c:pt idx="18">
                  <c:v>-6.0737758244393224E-3</c:v>
                </c:pt>
                <c:pt idx="19">
                  <c:v>-6.2311866950848479E-3</c:v>
                </c:pt>
                <c:pt idx="20">
                  <c:v>-6.4981649822584966E-3</c:v>
                </c:pt>
                <c:pt idx="21">
                  <c:v>-6.5144081302613175E-3</c:v>
                </c:pt>
                <c:pt idx="22">
                  <c:v>-6.9677396245218827E-3</c:v>
                </c:pt>
                <c:pt idx="23">
                  <c:v>-7.1139279565472771E-3</c:v>
                </c:pt>
                <c:pt idx="24">
                  <c:v>-8.3667176625103496E-3</c:v>
                </c:pt>
                <c:pt idx="25">
                  <c:v>-8.4343482241948237E-3</c:v>
                </c:pt>
                <c:pt idx="26">
                  <c:v>-8.8049873286228444E-3</c:v>
                </c:pt>
                <c:pt idx="27">
                  <c:v>-9.2208119174950753E-3</c:v>
                </c:pt>
                <c:pt idx="28">
                  <c:v>-8.9195753545336584E-3</c:v>
                </c:pt>
                <c:pt idx="29">
                  <c:v>-9.0072883537488935E-3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5-44B5-9B50-F8D989BDC5A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1537.5</c:v>
                </c:pt>
                <c:pt idx="2">
                  <c:v>1537.5</c:v>
                </c:pt>
                <c:pt idx="3">
                  <c:v>1637</c:v>
                </c:pt>
                <c:pt idx="4">
                  <c:v>1637</c:v>
                </c:pt>
                <c:pt idx="5">
                  <c:v>1637</c:v>
                </c:pt>
                <c:pt idx="6">
                  <c:v>3136</c:v>
                </c:pt>
                <c:pt idx="7">
                  <c:v>3140</c:v>
                </c:pt>
                <c:pt idx="8">
                  <c:v>4711</c:v>
                </c:pt>
                <c:pt idx="9">
                  <c:v>6269.5</c:v>
                </c:pt>
                <c:pt idx="10">
                  <c:v>6976</c:v>
                </c:pt>
                <c:pt idx="11">
                  <c:v>7020.5</c:v>
                </c:pt>
                <c:pt idx="12">
                  <c:v>7680.5</c:v>
                </c:pt>
                <c:pt idx="13">
                  <c:v>7680.5</c:v>
                </c:pt>
                <c:pt idx="14">
                  <c:v>7749.5</c:v>
                </c:pt>
                <c:pt idx="15">
                  <c:v>7750</c:v>
                </c:pt>
                <c:pt idx="16">
                  <c:v>8422</c:v>
                </c:pt>
                <c:pt idx="17">
                  <c:v>8487.5</c:v>
                </c:pt>
                <c:pt idx="18">
                  <c:v>9232</c:v>
                </c:pt>
                <c:pt idx="19">
                  <c:v>9498.5</c:v>
                </c:pt>
                <c:pt idx="20">
                  <c:v>9950.5</c:v>
                </c:pt>
                <c:pt idx="21">
                  <c:v>9978</c:v>
                </c:pt>
                <c:pt idx="22">
                  <c:v>10745.5</c:v>
                </c:pt>
                <c:pt idx="23">
                  <c:v>10993</c:v>
                </c:pt>
                <c:pt idx="24">
                  <c:v>13114</c:v>
                </c:pt>
                <c:pt idx="25">
                  <c:v>13228.5</c:v>
                </c:pt>
                <c:pt idx="26">
                  <c:v>13856</c:v>
                </c:pt>
                <c:pt idx="27">
                  <c:v>14560</c:v>
                </c:pt>
                <c:pt idx="28">
                  <c:v>14050</c:v>
                </c:pt>
                <c:pt idx="29">
                  <c:v>14198.5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4">
                  <c:v>-9.8100000468548387E-4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D5-44B5-9B50-F8D989BD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4520"/>
        <c:axId val="1"/>
      </c:scatterChart>
      <c:valAx>
        <c:axId val="86129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4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633708-D0D5-6BE9-D20F-8DFA0DC62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26</v>
      </c>
      <c r="B2" t="s">
        <v>42</v>
      </c>
      <c r="C2" s="3"/>
      <c r="D2" s="3" t="s">
        <v>43</v>
      </c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52884.425900000002</v>
      </c>
      <c r="D7" s="29" t="s">
        <v>41</v>
      </c>
    </row>
    <row r="8" spans="1:6" x14ac:dyDescent="0.2">
      <c r="A8" t="s">
        <v>6</v>
      </c>
      <c r="C8" s="29">
        <v>0.471638</v>
      </c>
      <c r="D8" s="29" t="s">
        <v>41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-6.2080337491028387E-4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-5.9065992737532911E-7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59751.465959188085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0.47163740934007264</v>
      </c>
      <c r="E16" s="14" t="s">
        <v>33</v>
      </c>
      <c r="F16" s="15">
        <f ca="1">NOW()+15018.5+$C$5/24</f>
        <v>60178.783865624995</v>
      </c>
    </row>
    <row r="17" spans="1:21" ht="13.5" thickBot="1" x14ac:dyDescent="0.25">
      <c r="A17" s="14" t="s">
        <v>30</v>
      </c>
      <c r="B17" s="10"/>
      <c r="C17" s="10">
        <f>COUNT(C21:C2191)</f>
        <v>30</v>
      </c>
      <c r="E17" s="14" t="s">
        <v>38</v>
      </c>
      <c r="F17" s="15">
        <f ca="1">ROUND(2*(F16-$C$7)/$C$8,0)/2+F15</f>
        <v>15467</v>
      </c>
    </row>
    <row r="18" spans="1:21" ht="14.25" thickTop="1" thickBot="1" x14ac:dyDescent="0.25">
      <c r="A18" s="16" t="s">
        <v>8</v>
      </c>
      <c r="B18" s="10"/>
      <c r="C18" s="19">
        <f ca="1">+C15</f>
        <v>59751.465959188085</v>
      </c>
      <c r="D18" s="20">
        <f ca="1">+C16</f>
        <v>0.47163740934007264</v>
      </c>
      <c r="E18" s="14" t="s">
        <v>39</v>
      </c>
      <c r="F18" s="23">
        <f ca="1">ROUND(2*(F16-$C$15)/$C$16,0)/2+F15</f>
        <v>907</v>
      </c>
    </row>
    <row r="19" spans="1:21" ht="13.5" thickTop="1" x14ac:dyDescent="0.2">
      <c r="E19" s="14" t="s">
        <v>34</v>
      </c>
      <c r="F19" s="18">
        <f ca="1">+$C$15+$C$16*F18-15018.5-$C$5/24</f>
        <v>45161.136922792866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57</v>
      </c>
      <c r="I20" s="7" t="s">
        <v>58</v>
      </c>
      <c r="J20" s="7" t="s">
        <v>59</v>
      </c>
      <c r="K20" s="7" t="s">
        <v>47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41</v>
      </c>
      <c r="C21" s="8">
        <v>52884.425900000002</v>
      </c>
      <c r="D21" s="8" t="s">
        <v>16</v>
      </c>
      <c r="E21">
        <f t="shared" ref="E21:E44" si="0">+(C21-C$7)/C$8</f>
        <v>0</v>
      </c>
      <c r="F21">
        <f t="shared" ref="F21:F44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44" ca="1" si="3">+C$11+C$12*$F21</f>
        <v>-6.2080337491028387E-4</v>
      </c>
      <c r="Q21" s="2">
        <f t="shared" ref="Q21:Q44" si="4">+C21-15018.5</f>
        <v>37865.925900000002</v>
      </c>
    </row>
    <row r="22" spans="1:21" x14ac:dyDescent="0.2">
      <c r="A22" s="30" t="s">
        <v>45</v>
      </c>
      <c r="B22" s="31" t="s">
        <v>46</v>
      </c>
      <c r="C22" s="30">
        <v>53609.566780000001</v>
      </c>
      <c r="D22" s="30" t="s">
        <v>47</v>
      </c>
      <c r="E22">
        <f t="shared" si="0"/>
        <v>1537.4946039123206</v>
      </c>
      <c r="F22">
        <f t="shared" si="1"/>
        <v>1537.5</v>
      </c>
      <c r="G22">
        <f t="shared" si="2"/>
        <v>-2.5450000030105002E-3</v>
      </c>
      <c r="K22">
        <f t="shared" ref="K22:K28" si="5">+G22</f>
        <v>-2.5450000030105002E-3</v>
      </c>
      <c r="O22">
        <f t="shared" ca="1" si="3"/>
        <v>-1.5289430132498522E-3</v>
      </c>
      <c r="Q22" s="2">
        <f t="shared" si="4"/>
        <v>38591.066780000001</v>
      </c>
    </row>
    <row r="23" spans="1:21" x14ac:dyDescent="0.2">
      <c r="A23" s="30" t="s">
        <v>45</v>
      </c>
      <c r="B23" s="31" t="s">
        <v>46</v>
      </c>
      <c r="C23" s="30">
        <v>53609.566780000001</v>
      </c>
      <c r="D23" s="30" t="s">
        <v>47</v>
      </c>
      <c r="E23">
        <f t="shared" si="0"/>
        <v>1537.4946039123206</v>
      </c>
      <c r="F23">
        <f t="shared" si="1"/>
        <v>1537.5</v>
      </c>
      <c r="G23">
        <f t="shared" si="2"/>
        <v>-2.5450000030105002E-3</v>
      </c>
      <c r="K23">
        <f t="shared" si="5"/>
        <v>-2.5450000030105002E-3</v>
      </c>
      <c r="O23">
        <f t="shared" ca="1" si="3"/>
        <v>-1.5289430132498522E-3</v>
      </c>
      <c r="Q23" s="2">
        <f t="shared" si="4"/>
        <v>38591.066780000001</v>
      </c>
    </row>
    <row r="24" spans="1:21" x14ac:dyDescent="0.2">
      <c r="A24" s="30" t="s">
        <v>45</v>
      </c>
      <c r="B24" s="31" t="s">
        <v>48</v>
      </c>
      <c r="C24" s="30">
        <v>53656.499709999996</v>
      </c>
      <c r="D24" s="30">
        <v>3.7000000000000002E-3</v>
      </c>
      <c r="E24">
        <f t="shared" si="0"/>
        <v>1637.0050971295664</v>
      </c>
      <c r="F24">
        <f t="shared" si="1"/>
        <v>1637</v>
      </c>
      <c r="G24">
        <f t="shared" si="2"/>
        <v>2.4039999916567467E-3</v>
      </c>
      <c r="K24">
        <f t="shared" si="5"/>
        <v>2.4039999916567467E-3</v>
      </c>
      <c r="O24">
        <f t="shared" ca="1" si="3"/>
        <v>-1.5877136760236977E-3</v>
      </c>
      <c r="Q24" s="2">
        <f t="shared" si="4"/>
        <v>38637.999709999996</v>
      </c>
    </row>
    <row r="25" spans="1:21" x14ac:dyDescent="0.2">
      <c r="A25" s="30" t="s">
        <v>45</v>
      </c>
      <c r="B25" s="31" t="s">
        <v>48</v>
      </c>
      <c r="C25" s="30">
        <v>53656.500399999997</v>
      </c>
      <c r="D25" s="30">
        <v>3.7000000000000002E-3</v>
      </c>
      <c r="E25">
        <f t="shared" si="0"/>
        <v>1637.0065601160109</v>
      </c>
      <c r="F25">
        <f t="shared" si="1"/>
        <v>1637</v>
      </c>
      <c r="G25">
        <f t="shared" si="2"/>
        <v>3.0939999924157746E-3</v>
      </c>
      <c r="K25">
        <f t="shared" si="5"/>
        <v>3.0939999924157746E-3</v>
      </c>
      <c r="O25">
        <f t="shared" ca="1" si="3"/>
        <v>-1.5877136760236977E-3</v>
      </c>
      <c r="Q25" s="2">
        <f t="shared" si="4"/>
        <v>38638.000399999997</v>
      </c>
    </row>
    <row r="26" spans="1:21" x14ac:dyDescent="0.2">
      <c r="A26" s="30" t="s">
        <v>45</v>
      </c>
      <c r="B26" s="31" t="s">
        <v>48</v>
      </c>
      <c r="C26" s="30">
        <v>53656.501100000001</v>
      </c>
      <c r="D26" s="30">
        <v>3.7000000000000002E-3</v>
      </c>
      <c r="E26">
        <f t="shared" si="0"/>
        <v>1637.0080443051647</v>
      </c>
      <c r="F26">
        <f t="shared" si="1"/>
        <v>1637</v>
      </c>
      <c r="G26">
        <f t="shared" si="2"/>
        <v>3.7939999965601601E-3</v>
      </c>
      <c r="K26">
        <f t="shared" si="5"/>
        <v>3.7939999965601601E-3</v>
      </c>
      <c r="O26">
        <f t="shared" ca="1" si="3"/>
        <v>-1.5877136760236977E-3</v>
      </c>
      <c r="Q26" s="2">
        <f t="shared" si="4"/>
        <v>38638.001100000001</v>
      </c>
    </row>
    <row r="27" spans="1:21" x14ac:dyDescent="0.2">
      <c r="A27" s="30" t="s">
        <v>45</v>
      </c>
      <c r="B27" s="31" t="s">
        <v>48</v>
      </c>
      <c r="C27" s="30">
        <v>54363.481180000002</v>
      </c>
      <c r="D27" s="30">
        <v>1.4E-3</v>
      </c>
      <c r="E27">
        <f t="shared" si="0"/>
        <v>3135.9968450379329</v>
      </c>
      <c r="F27">
        <f t="shared" si="1"/>
        <v>3136</v>
      </c>
      <c r="G27">
        <f t="shared" si="2"/>
        <v>-1.4880000017001294E-3</v>
      </c>
      <c r="K27">
        <f t="shared" si="5"/>
        <v>-1.4880000017001294E-3</v>
      </c>
      <c r="O27">
        <f t="shared" ca="1" si="3"/>
        <v>-2.4731129071593159E-3</v>
      </c>
      <c r="Q27" s="2">
        <f t="shared" si="4"/>
        <v>39344.981180000002</v>
      </c>
    </row>
    <row r="28" spans="1:21" x14ac:dyDescent="0.2">
      <c r="A28" s="30" t="s">
        <v>45</v>
      </c>
      <c r="B28" s="31" t="s">
        <v>48</v>
      </c>
      <c r="C28" s="30">
        <v>54365.365960000003</v>
      </c>
      <c r="D28" s="30">
        <v>2.9999999999999997E-4</v>
      </c>
      <c r="E28">
        <f t="shared" si="0"/>
        <v>3139.9930879191261</v>
      </c>
      <c r="F28">
        <f t="shared" si="1"/>
        <v>3140</v>
      </c>
      <c r="G28">
        <f t="shared" si="2"/>
        <v>-3.2599999976810068E-3</v>
      </c>
      <c r="K28">
        <f t="shared" si="5"/>
        <v>-3.2599999976810068E-3</v>
      </c>
      <c r="O28">
        <f t="shared" ca="1" si="3"/>
        <v>-2.4754755468688171E-3</v>
      </c>
      <c r="Q28" s="2">
        <f t="shared" si="4"/>
        <v>39346.865960000003</v>
      </c>
    </row>
    <row r="29" spans="1:21" x14ac:dyDescent="0.2">
      <c r="A29" s="30" t="s">
        <v>49</v>
      </c>
      <c r="B29" s="31" t="s">
        <v>48</v>
      </c>
      <c r="C29" s="30">
        <v>55106.308400000002</v>
      </c>
      <c r="D29" s="30">
        <v>6.9999999999999999E-4</v>
      </c>
      <c r="E29">
        <f t="shared" si="0"/>
        <v>4710.9912687272863</v>
      </c>
      <c r="F29">
        <f t="shared" si="1"/>
        <v>4711</v>
      </c>
      <c r="G29">
        <f t="shared" ref="G29:G34" si="6">+C29-(C$7+F29*C$8)</f>
        <v>-4.1179999971063808E-3</v>
      </c>
      <c r="K29">
        <f>+G29</f>
        <v>-4.1179999971063808E-3</v>
      </c>
      <c r="O29">
        <f t="shared" ca="1" si="3"/>
        <v>-3.4034022927754595E-3</v>
      </c>
      <c r="Q29" s="2">
        <f t="shared" si="4"/>
        <v>40087.808400000002</v>
      </c>
    </row>
    <row r="30" spans="1:21" x14ac:dyDescent="0.2">
      <c r="A30" s="32" t="s">
        <v>50</v>
      </c>
      <c r="B30" s="33" t="s">
        <v>46</v>
      </c>
      <c r="C30" s="34">
        <v>55841.355499999998</v>
      </c>
      <c r="D30" s="34">
        <v>1.6000000000000001E-3</v>
      </c>
      <c r="E30">
        <f t="shared" si="0"/>
        <v>6269.4897357719183</v>
      </c>
      <c r="F30">
        <f t="shared" si="1"/>
        <v>6269.5</v>
      </c>
      <c r="G30">
        <f t="shared" si="6"/>
        <v>-4.841000001761131E-3</v>
      </c>
      <c r="K30">
        <f>+G30</f>
        <v>-4.841000001761131E-3</v>
      </c>
      <c r="O30">
        <f t="shared" ca="1" si="3"/>
        <v>-4.32394578958991E-3</v>
      </c>
      <c r="Q30" s="2">
        <f t="shared" si="4"/>
        <v>40822.855499999998</v>
      </c>
    </row>
    <row r="31" spans="1:21" x14ac:dyDescent="0.2">
      <c r="A31" s="38" t="s">
        <v>53</v>
      </c>
      <c r="B31" s="39" t="s">
        <v>48</v>
      </c>
      <c r="C31" s="40">
        <v>56174.565300000002</v>
      </c>
      <c r="D31" s="40">
        <v>4.0000000000000002E-4</v>
      </c>
      <c r="E31">
        <f t="shared" si="0"/>
        <v>6975.9845474707299</v>
      </c>
      <c r="F31">
        <f t="shared" si="1"/>
        <v>6976</v>
      </c>
      <c r="G31">
        <f t="shared" si="6"/>
        <v>-7.2880000006989576E-3</v>
      </c>
      <c r="J31">
        <f>+G31</f>
        <v>-7.2880000006989576E-3</v>
      </c>
      <c r="O31">
        <f t="shared" ca="1" si="3"/>
        <v>-4.7412470282805798E-3</v>
      </c>
      <c r="Q31" s="2">
        <f t="shared" si="4"/>
        <v>41156.065300000002</v>
      </c>
    </row>
    <row r="32" spans="1:21" x14ac:dyDescent="0.2">
      <c r="A32" s="38" t="s">
        <v>53</v>
      </c>
      <c r="B32" s="39" t="s">
        <v>46</v>
      </c>
      <c r="C32" s="40">
        <v>56195.549800000001</v>
      </c>
      <c r="D32" s="40">
        <v>7.7000000000000002E-3</v>
      </c>
      <c r="E32">
        <f t="shared" si="0"/>
        <v>7020.4773576344542</v>
      </c>
      <c r="F32">
        <f t="shared" si="1"/>
        <v>7020.5</v>
      </c>
      <c r="G32">
        <f t="shared" si="6"/>
        <v>-1.0678999999072403E-2</v>
      </c>
      <c r="J32">
        <f>+G32</f>
        <v>-1.0678999999072403E-2</v>
      </c>
      <c r="O32">
        <f t="shared" ca="1" si="3"/>
        <v>-4.7675313950487821E-3</v>
      </c>
      <c r="Q32" s="2">
        <f t="shared" si="4"/>
        <v>41177.049800000001</v>
      </c>
    </row>
    <row r="33" spans="1:21" x14ac:dyDescent="0.2">
      <c r="A33" s="35" t="s">
        <v>51</v>
      </c>
      <c r="B33" s="36"/>
      <c r="C33" s="37">
        <v>56506.833100000003</v>
      </c>
      <c r="D33" s="37">
        <v>2.0000000000000001E-4</v>
      </c>
      <c r="E33">
        <f t="shared" si="0"/>
        <v>7680.4820646343205</v>
      </c>
      <c r="F33">
        <f t="shared" si="1"/>
        <v>7680.5</v>
      </c>
      <c r="G33">
        <f t="shared" si="6"/>
        <v>-8.4589999969466589E-3</v>
      </c>
      <c r="K33">
        <f>+G33</f>
        <v>-8.4589999969466589E-3</v>
      </c>
      <c r="O33">
        <f t="shared" ca="1" si="3"/>
        <v>-5.157366947116499E-3</v>
      </c>
      <c r="Q33" s="2">
        <f t="shared" si="4"/>
        <v>41488.333100000003</v>
      </c>
    </row>
    <row r="34" spans="1:21" x14ac:dyDescent="0.2">
      <c r="A34" s="37" t="s">
        <v>51</v>
      </c>
      <c r="B34" s="41" t="s">
        <v>46</v>
      </c>
      <c r="C34" s="37">
        <v>56506.833100000003</v>
      </c>
      <c r="D34" s="37">
        <v>2.0000000000000001E-4</v>
      </c>
      <c r="E34">
        <f t="shared" si="0"/>
        <v>7680.4820646343205</v>
      </c>
      <c r="F34">
        <f t="shared" si="1"/>
        <v>7680.5</v>
      </c>
      <c r="G34">
        <f t="shared" si="6"/>
        <v>-8.4589999969466589E-3</v>
      </c>
      <c r="K34">
        <f>+G34</f>
        <v>-8.4589999969466589E-3</v>
      </c>
      <c r="O34">
        <f t="shared" ca="1" si="3"/>
        <v>-5.157366947116499E-3</v>
      </c>
      <c r="Q34" s="2">
        <f t="shared" si="4"/>
        <v>41488.333100000003</v>
      </c>
    </row>
    <row r="35" spans="1:21" x14ac:dyDescent="0.2">
      <c r="A35" s="42" t="s">
        <v>52</v>
      </c>
      <c r="B35" s="33" t="s">
        <v>48</v>
      </c>
      <c r="C35" s="37">
        <v>56539.383600000001</v>
      </c>
      <c r="D35" s="34">
        <v>2.7E-2</v>
      </c>
      <c r="E35">
        <f t="shared" si="0"/>
        <v>7749.4979200149246</v>
      </c>
      <c r="F35">
        <f t="shared" si="1"/>
        <v>7749.5</v>
      </c>
      <c r="O35">
        <f t="shared" ca="1" si="3"/>
        <v>-5.1981224821053967E-3</v>
      </c>
      <c r="Q35" s="2">
        <f t="shared" si="4"/>
        <v>41520.883600000001</v>
      </c>
      <c r="U35">
        <f>+C35-(C$7+F35*C$8)</f>
        <v>-9.8100000468548387E-4</v>
      </c>
    </row>
    <row r="36" spans="1:21" x14ac:dyDescent="0.2">
      <c r="A36" s="42" t="s">
        <v>52</v>
      </c>
      <c r="B36" s="33" t="s">
        <v>48</v>
      </c>
      <c r="C36" s="37">
        <v>56539.612999999998</v>
      </c>
      <c r="D36" s="34">
        <v>2.3E-3</v>
      </c>
      <c r="E36">
        <f t="shared" si="0"/>
        <v>7749.9843100004573</v>
      </c>
      <c r="F36">
        <f t="shared" si="1"/>
        <v>7750</v>
      </c>
      <c r="G36">
        <f t="shared" ref="G36:G44" si="7">+C36-(C$7+F36*C$8)</f>
        <v>-7.4000000022351742E-3</v>
      </c>
      <c r="J36">
        <f>+G36</f>
        <v>-7.4000000022351742E-3</v>
      </c>
      <c r="O36">
        <f t="shared" ca="1" si="3"/>
        <v>-5.1984178120690842E-3</v>
      </c>
      <c r="Q36" s="2">
        <f t="shared" si="4"/>
        <v>41521.112999999998</v>
      </c>
    </row>
    <row r="37" spans="1:21" x14ac:dyDescent="0.2">
      <c r="A37" s="43" t="s">
        <v>55</v>
      </c>
      <c r="B37" s="44" t="s">
        <v>48</v>
      </c>
      <c r="C37" s="45">
        <v>56856.555999999997</v>
      </c>
      <c r="D37" s="45">
        <v>8.0000000000000002E-3</v>
      </c>
      <c r="E37">
        <f t="shared" si="0"/>
        <v>8421.9891102922047</v>
      </c>
      <c r="F37">
        <f t="shared" si="1"/>
        <v>8422</v>
      </c>
      <c r="G37">
        <f t="shared" si="7"/>
        <v>-5.13600000704173E-3</v>
      </c>
      <c r="I37">
        <f>+G37</f>
        <v>-5.13600000704173E-3</v>
      </c>
      <c r="O37">
        <f t="shared" ca="1" si="3"/>
        <v>-5.5953412832653055E-3</v>
      </c>
      <c r="Q37" s="2">
        <f t="shared" si="4"/>
        <v>41838.055999999997</v>
      </c>
    </row>
    <row r="38" spans="1:21" x14ac:dyDescent="0.2">
      <c r="A38" s="34" t="s">
        <v>54</v>
      </c>
      <c r="B38" s="33" t="s">
        <v>48</v>
      </c>
      <c r="C38" s="34">
        <v>56887.443299999999</v>
      </c>
      <c r="D38" s="34">
        <v>1.11E-2</v>
      </c>
      <c r="E38">
        <f t="shared" si="0"/>
        <v>8487.4785322641455</v>
      </c>
      <c r="F38">
        <f t="shared" si="1"/>
        <v>8487.5</v>
      </c>
      <c r="G38">
        <f t="shared" si="7"/>
        <v>-1.0125000000698492E-2</v>
      </c>
      <c r="J38">
        <f>+G38</f>
        <v>-1.0125000000698492E-2</v>
      </c>
      <c r="O38">
        <f t="shared" ca="1" si="3"/>
        <v>-5.6340295085083895E-3</v>
      </c>
      <c r="Q38" s="2">
        <f t="shared" si="4"/>
        <v>41868.943299999999</v>
      </c>
    </row>
    <row r="39" spans="1:21" x14ac:dyDescent="0.2">
      <c r="A39" s="46" t="s">
        <v>56</v>
      </c>
      <c r="B39" s="47" t="s">
        <v>48</v>
      </c>
      <c r="C39" s="48">
        <v>57238.579400000002</v>
      </c>
      <c r="D39" s="48">
        <v>2.9999999999999997E-4</v>
      </c>
      <c r="E39">
        <f t="shared" si="0"/>
        <v>9231.9819437789156</v>
      </c>
      <c r="F39">
        <f t="shared" si="1"/>
        <v>9232</v>
      </c>
      <c r="G39">
        <f t="shared" si="7"/>
        <v>-8.5160000016912818E-3</v>
      </c>
      <c r="K39">
        <f t="shared" ref="K39:K44" si="8">+G39</f>
        <v>-8.5160000016912818E-3</v>
      </c>
      <c r="O39">
        <f t="shared" ca="1" si="3"/>
        <v>-6.0737758244393224E-3</v>
      </c>
      <c r="Q39" s="2">
        <f t="shared" si="4"/>
        <v>42220.079400000002</v>
      </c>
    </row>
    <row r="40" spans="1:21" x14ac:dyDescent="0.2">
      <c r="A40" s="46" t="s">
        <v>56</v>
      </c>
      <c r="B40" s="47" t="s">
        <v>48</v>
      </c>
      <c r="C40" s="48">
        <v>57364.2693</v>
      </c>
      <c r="D40" s="48">
        <v>8.3000000000000001E-3</v>
      </c>
      <c r="E40">
        <f t="shared" si="0"/>
        <v>9498.4784940992831</v>
      </c>
      <c r="F40">
        <f t="shared" si="1"/>
        <v>9498.5</v>
      </c>
      <c r="G40">
        <f t="shared" si="7"/>
        <v>-1.0142999999516178E-2</v>
      </c>
      <c r="K40">
        <f t="shared" si="8"/>
        <v>-1.0142999999516178E-2</v>
      </c>
      <c r="O40">
        <f t="shared" ca="1" si="3"/>
        <v>-6.2311866950848479E-3</v>
      </c>
      <c r="Q40" s="2">
        <f t="shared" si="4"/>
        <v>42345.7693</v>
      </c>
    </row>
    <row r="41" spans="1:21" x14ac:dyDescent="0.2">
      <c r="A41" s="46" t="s">
        <v>56</v>
      </c>
      <c r="B41" s="47" t="s">
        <v>48</v>
      </c>
      <c r="C41" s="48">
        <v>57577.455300000001</v>
      </c>
      <c r="D41" s="48">
        <v>2.8E-3</v>
      </c>
      <c r="E41">
        <f t="shared" si="0"/>
        <v>9950.4904184989318</v>
      </c>
      <c r="F41">
        <f t="shared" si="1"/>
        <v>9950.5</v>
      </c>
      <c r="G41">
        <f t="shared" si="7"/>
        <v>-4.5190000018919818E-3</v>
      </c>
      <c r="K41">
        <f t="shared" si="8"/>
        <v>-4.5190000018919818E-3</v>
      </c>
      <c r="O41">
        <f t="shared" ca="1" si="3"/>
        <v>-6.4981649822584966E-3</v>
      </c>
      <c r="Q41" s="2">
        <f t="shared" si="4"/>
        <v>42558.955300000001</v>
      </c>
    </row>
    <row r="42" spans="1:21" x14ac:dyDescent="0.2">
      <c r="A42" s="46" t="s">
        <v>56</v>
      </c>
      <c r="B42" s="47" t="s">
        <v>48</v>
      </c>
      <c r="C42" s="48">
        <v>57590.423300000002</v>
      </c>
      <c r="D42" s="48">
        <v>1.6999999999999999E-3</v>
      </c>
      <c r="E42">
        <f t="shared" si="0"/>
        <v>9977.9860825463602</v>
      </c>
      <c r="F42">
        <f t="shared" si="1"/>
        <v>9978</v>
      </c>
      <c r="G42">
        <f t="shared" si="7"/>
        <v>-6.5640000029816292E-3</v>
      </c>
      <c r="K42">
        <f t="shared" si="8"/>
        <v>-6.5640000029816292E-3</v>
      </c>
      <c r="O42">
        <f t="shared" ca="1" si="3"/>
        <v>-6.5144081302613175E-3</v>
      </c>
      <c r="Q42" s="2">
        <f t="shared" si="4"/>
        <v>42571.923300000002</v>
      </c>
    </row>
    <row r="43" spans="1:21" x14ac:dyDescent="0.2">
      <c r="A43" s="53" t="s">
        <v>2</v>
      </c>
      <c r="B43" s="54" t="s">
        <v>48</v>
      </c>
      <c r="C43" s="55">
        <v>57952.409500000002</v>
      </c>
      <c r="D43" s="55">
        <v>4.3E-3</v>
      </c>
      <c r="E43">
        <f t="shared" si="0"/>
        <v>10745.494637836646</v>
      </c>
      <c r="F43">
        <f t="shared" si="1"/>
        <v>10745.5</v>
      </c>
      <c r="G43">
        <f t="shared" si="7"/>
        <v>-2.5289999975939281E-3</v>
      </c>
      <c r="K43">
        <f t="shared" si="8"/>
        <v>-2.5289999975939281E-3</v>
      </c>
      <c r="O43">
        <f t="shared" ca="1" si="3"/>
        <v>-6.9677396245218827E-3</v>
      </c>
      <c r="Q43" s="2">
        <f t="shared" si="4"/>
        <v>42933.909500000002</v>
      </c>
    </row>
    <row r="44" spans="1:21" x14ac:dyDescent="0.2">
      <c r="A44" s="49" t="s">
        <v>1</v>
      </c>
      <c r="B44" s="50" t="s">
        <v>48</v>
      </c>
      <c r="C44" s="51">
        <v>58069.1348</v>
      </c>
      <c r="D44" s="52" t="s">
        <v>0</v>
      </c>
      <c r="E44">
        <f t="shared" si="0"/>
        <v>10992.983813857234</v>
      </c>
      <c r="F44">
        <f t="shared" si="1"/>
        <v>10993</v>
      </c>
      <c r="G44">
        <f t="shared" si="7"/>
        <v>-7.6340000014170073E-3</v>
      </c>
      <c r="K44">
        <f t="shared" si="8"/>
        <v>-7.6340000014170073E-3</v>
      </c>
      <c r="O44">
        <f t="shared" ca="1" si="3"/>
        <v>-7.1139279565472771E-3</v>
      </c>
      <c r="Q44" s="2">
        <f t="shared" si="4"/>
        <v>43050.6348</v>
      </c>
    </row>
    <row r="45" spans="1:21" x14ac:dyDescent="0.2">
      <c r="A45" s="56" t="s">
        <v>60</v>
      </c>
      <c r="B45" s="57" t="s">
        <v>48</v>
      </c>
      <c r="C45" s="58">
        <v>59069.477599999998</v>
      </c>
      <c r="D45" s="56">
        <v>8.9999999999999998E-4</v>
      </c>
      <c r="E45">
        <f t="shared" ref="E45:E47" si="9">+(C45-C$7)/C$8</f>
        <v>13113.980849719481</v>
      </c>
      <c r="F45">
        <f t="shared" ref="F45:F47" si="10">ROUND(2*E45,0)/2</f>
        <v>13114</v>
      </c>
      <c r="G45">
        <f t="shared" ref="G45:G47" si="11">+C45-(C$7+F45*C$8)</f>
        <v>-9.0320000017527491E-3</v>
      </c>
      <c r="K45">
        <f t="shared" ref="K45:K47" si="12">+G45</f>
        <v>-9.0320000017527491E-3</v>
      </c>
      <c r="O45">
        <f t="shared" ref="O45:O47" ca="1" si="13">+C$11+C$12*$F45</f>
        <v>-8.3667176625103496E-3</v>
      </c>
      <c r="Q45" s="2">
        <f t="shared" ref="Q45:Q47" si="14">+C45-15018.5</f>
        <v>44050.977599999998</v>
      </c>
    </row>
    <row r="46" spans="1:21" x14ac:dyDescent="0.2">
      <c r="A46" s="56" t="s">
        <v>60</v>
      </c>
      <c r="B46" s="57" t="s">
        <v>48</v>
      </c>
      <c r="C46" s="58">
        <v>59123.4859</v>
      </c>
      <c r="D46" s="56">
        <v>3.5999999999999999E-3</v>
      </c>
      <c r="E46">
        <f t="shared" si="9"/>
        <v>13228.493039152905</v>
      </c>
      <c r="F46">
        <f t="shared" si="10"/>
        <v>13228.5</v>
      </c>
      <c r="G46">
        <f t="shared" si="11"/>
        <v>-3.2830000054673292E-3</v>
      </c>
      <c r="K46">
        <f t="shared" si="12"/>
        <v>-3.2830000054673292E-3</v>
      </c>
      <c r="O46">
        <f t="shared" ca="1" si="13"/>
        <v>-8.4343482241948237E-3</v>
      </c>
      <c r="Q46" s="2">
        <f t="shared" si="14"/>
        <v>44104.9859</v>
      </c>
    </row>
    <row r="47" spans="1:21" x14ac:dyDescent="0.2">
      <c r="A47" s="56" t="s">
        <v>60</v>
      </c>
      <c r="B47" s="57" t="s">
        <v>48</v>
      </c>
      <c r="C47" s="58">
        <v>59419.433700000001</v>
      </c>
      <c r="D47" s="56">
        <v>1.2999999999999999E-3</v>
      </c>
      <c r="E47">
        <f t="shared" si="9"/>
        <v>13855.982342389712</v>
      </c>
      <c r="F47">
        <f t="shared" si="10"/>
        <v>13856</v>
      </c>
      <c r="G47">
        <f t="shared" si="11"/>
        <v>-8.3280000035301782E-3</v>
      </c>
      <c r="K47">
        <f t="shared" si="12"/>
        <v>-8.3280000035301782E-3</v>
      </c>
      <c r="O47">
        <f t="shared" ca="1" si="13"/>
        <v>-8.8049873286228444E-3</v>
      </c>
      <c r="Q47" s="2">
        <f t="shared" si="14"/>
        <v>44400.933700000001</v>
      </c>
    </row>
    <row r="48" spans="1:21" x14ac:dyDescent="0.2">
      <c r="A48" s="59" t="s">
        <v>61</v>
      </c>
      <c r="B48" s="59" t="s">
        <v>48</v>
      </c>
      <c r="C48" s="60">
        <v>59751.481300000101</v>
      </c>
      <c r="D48" s="56">
        <v>4.0000000000000002E-4</v>
      </c>
      <c r="E48">
        <f t="shared" ref="E48" si="15">+(C48-C$7)/C$8</f>
        <v>14560.012976053878</v>
      </c>
      <c r="F48">
        <f t="shared" ref="F48" si="16">ROUND(2*E48,0)/2</f>
        <v>14560</v>
      </c>
      <c r="G48">
        <f t="shared" ref="G48" si="17">+C48-(C$7+F48*C$8)</f>
        <v>6.1200001000543125E-3</v>
      </c>
      <c r="K48">
        <f t="shared" ref="K48" si="18">+G48</f>
        <v>6.1200001000543125E-3</v>
      </c>
      <c r="O48">
        <f t="shared" ref="O48" ca="1" si="19">+C$11+C$12*$F48</f>
        <v>-9.2208119174950753E-3</v>
      </c>
      <c r="Q48" s="2">
        <f t="shared" ref="Q48" si="20">+C48-15018.5</f>
        <v>44732.981300000101</v>
      </c>
    </row>
    <row r="49" spans="1:17" x14ac:dyDescent="0.2">
      <c r="A49" s="61" t="s">
        <v>62</v>
      </c>
      <c r="B49" s="62" t="s">
        <v>48</v>
      </c>
      <c r="C49" s="60">
        <v>59510.929800000042</v>
      </c>
      <c r="D49" s="8"/>
      <c r="E49">
        <f t="shared" ref="E49:E50" si="21">+(C49-C$7)/C$8</f>
        <v>14049.978797298012</v>
      </c>
      <c r="F49">
        <f t="shared" ref="F49:F50" si="22">ROUND(2*E49,0)/2</f>
        <v>14050</v>
      </c>
      <c r="G49">
        <f t="shared" ref="G49:G50" si="23">+C49-(C$7+F49*C$8)</f>
        <v>-9.9999999583815224E-3</v>
      </c>
      <c r="K49">
        <f t="shared" ref="K49:K50" si="24">+G49</f>
        <v>-9.9999999583815224E-3</v>
      </c>
      <c r="O49">
        <f t="shared" ref="O49:O50" ca="1" si="25">+C$11+C$12*$F49</f>
        <v>-8.9195753545336584E-3</v>
      </c>
      <c r="Q49" s="2">
        <f t="shared" ref="Q49:Q50" si="26">+C49-15018.5</f>
        <v>44492.429800000042</v>
      </c>
    </row>
    <row r="50" spans="1:17" x14ac:dyDescent="0.2">
      <c r="A50" s="61" t="s">
        <v>62</v>
      </c>
      <c r="B50" s="62" t="s">
        <v>46</v>
      </c>
      <c r="C50" s="60">
        <v>59580.959999999963</v>
      </c>
      <c r="D50" s="8"/>
      <c r="E50">
        <f t="shared" si="21"/>
        <v>14198.461743964568</v>
      </c>
      <c r="F50">
        <f t="shared" si="22"/>
        <v>14198.5</v>
      </c>
      <c r="G50">
        <f t="shared" si="23"/>
        <v>-1.8043000040051993E-2</v>
      </c>
      <c r="K50">
        <f t="shared" si="24"/>
        <v>-1.8043000040051993E-2</v>
      </c>
      <c r="O50">
        <f t="shared" ca="1" si="25"/>
        <v>-9.0072883537488935E-3</v>
      </c>
      <c r="Q50" s="2">
        <f t="shared" si="26"/>
        <v>44562.459999999963</v>
      </c>
    </row>
    <row r="51" spans="1:17" x14ac:dyDescent="0.2">
      <c r="C51" s="8"/>
      <c r="D51" s="8"/>
    </row>
    <row r="52" spans="1:17" x14ac:dyDescent="0.2">
      <c r="C52" s="8"/>
      <c r="D52" s="8"/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373" r:id="rId1" display="http://vsolj.cetus-net.org/bulletin.html" xr:uid="{00000000-0004-0000-0000-000000000000}"/>
    <hyperlink ref="H63366" r:id="rId2" display="https://www.aavso.org/ejaavso" xr:uid="{00000000-0004-0000-0000-000001000000}"/>
    <hyperlink ref="AP224" r:id="rId3" display="http://cdsbib.u-strasbg.fr/cgi-bin/cdsbib?1990RMxAA..21..381G" xr:uid="{00000000-0004-0000-0000-000002000000}"/>
    <hyperlink ref="AP221" r:id="rId4" display="http://cdsbib.u-strasbg.fr/cgi-bin/cdsbib?1990RMxAA..21..381G" xr:uid="{00000000-0004-0000-0000-000003000000}"/>
    <hyperlink ref="AP223" r:id="rId5" display="http://cdsbib.u-strasbg.fr/cgi-bin/cdsbib?1990RMxAA..21..381G" xr:uid="{00000000-0004-0000-0000-000004000000}"/>
    <hyperlink ref="AP199" r:id="rId6" display="http://cdsbib.u-strasbg.fr/cgi-bin/cdsbib?1990RMxAA..21..381G" xr:uid="{00000000-0004-0000-0000-000005000000}"/>
    <hyperlink ref="I63373" r:id="rId7" display="http://vsolj.cetus-net.org/bulletin.html" xr:uid="{00000000-0004-0000-0000-000006000000}"/>
    <hyperlink ref="AQ360" r:id="rId8" display="http://cdsbib.u-strasbg.fr/cgi-bin/cdsbib?1990RMxAA..21..381G" xr:uid="{00000000-0004-0000-0000-000007000000}"/>
    <hyperlink ref="AQ2004" r:id="rId9" display="http://cdsbib.u-strasbg.fr/cgi-bin/cdsbib?1990RMxAA..21..381G" xr:uid="{00000000-0004-0000-0000-000008000000}"/>
    <hyperlink ref="AQ361" r:id="rId10" display="http://cdsbib.u-strasbg.fr/cgi-bin/cdsbib?1990RMxAA..21..381G" xr:uid="{00000000-0004-0000-0000-000009000000}"/>
    <hyperlink ref="H63370" r:id="rId11" display="https://www.aavso.org/ejaavso" xr:uid="{00000000-0004-0000-0000-00000A000000}"/>
    <hyperlink ref="H1211" r:id="rId12" display="http://vsolj.cetus-net.org/bulletin.html" xr:uid="{00000000-0004-0000-0000-00000B000000}"/>
    <hyperlink ref="AP4449" r:id="rId13" display="http://cdsbib.u-strasbg.fr/cgi-bin/cdsbib?1990RMxAA..21..381G" xr:uid="{00000000-0004-0000-0000-00000C000000}"/>
    <hyperlink ref="AP4452" r:id="rId14" display="http://cdsbib.u-strasbg.fr/cgi-bin/cdsbib?1990RMxAA..21..381G" xr:uid="{00000000-0004-0000-0000-00000D000000}"/>
    <hyperlink ref="AP4450" r:id="rId15" display="http://cdsbib.u-strasbg.fr/cgi-bin/cdsbib?1990RMxAA..21..381G" xr:uid="{00000000-0004-0000-0000-00000E000000}"/>
    <hyperlink ref="AP4428" r:id="rId16" display="http://cdsbib.u-strasbg.fr/cgi-bin/cdsbib?1990RMxAA..21..381G" xr:uid="{00000000-0004-0000-0000-00000F000000}"/>
    <hyperlink ref="I1211" r:id="rId17" display="http://vsolj.cetus-net.org/bulletin.html" xr:uid="{00000000-0004-0000-0000-000010000000}"/>
    <hyperlink ref="AQ4562" r:id="rId18" display="http://cdsbib.u-strasbg.fr/cgi-bin/cdsbib?1990RMxAA..21..381G" xr:uid="{00000000-0004-0000-0000-000011000000}"/>
    <hyperlink ref="AQ64650" r:id="rId19" display="http://cdsbib.u-strasbg.fr/cgi-bin/cdsbib?1990RMxAA..21..381G" xr:uid="{00000000-0004-0000-0000-000012000000}"/>
    <hyperlink ref="AQ456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2023-08-22T06:48:46Z</dcterms:modified>
</cp:coreProperties>
</file>