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626"/>
  <workbookPr codeName="ThisWorkbook"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5135333C-C46F-414A-96C6-583BC3470DCD}" xr6:coauthVersionLast="47" xr6:coauthVersionMax="47" xr10:uidLastSave="{00000000-0000-0000-0000-000000000000}"/>
  <bookViews>
    <workbookView xWindow="13980" yWindow="0" windowWidth="14505" windowHeight="1449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8" i="1" l="1"/>
  <c r="F28" i="1" s="1"/>
  <c r="G28" i="1" s="1"/>
  <c r="N28" i="1" s="1"/>
  <c r="Q28" i="1"/>
  <c r="E29" i="1"/>
  <c r="F29" i="1"/>
  <c r="G29" i="1" s="1"/>
  <c r="N29" i="1" s="1"/>
  <c r="Q29" i="1"/>
  <c r="F16" i="1"/>
  <c r="F17" i="1" s="1"/>
  <c r="C9" i="1"/>
  <c r="D9" i="1"/>
  <c r="Q27" i="1"/>
  <c r="Q26" i="1"/>
  <c r="Q25" i="1"/>
  <c r="C7" i="1"/>
  <c r="E26" i="1"/>
  <c r="F26" i="1"/>
  <c r="E22" i="1"/>
  <c r="F22" i="1"/>
  <c r="Q22" i="1"/>
  <c r="Q23" i="1"/>
  <c r="Q24" i="1"/>
  <c r="C8" i="1"/>
  <c r="C17" i="1"/>
  <c r="Q21" i="1"/>
  <c r="G22" i="1"/>
  <c r="H22" i="1"/>
  <c r="E21" i="1"/>
  <c r="F21" i="1"/>
  <c r="G21" i="1"/>
  <c r="E25" i="1"/>
  <c r="F25" i="1"/>
  <c r="G25" i="1"/>
  <c r="I25" i="1"/>
  <c r="E24" i="1"/>
  <c r="F24" i="1"/>
  <c r="G24" i="1"/>
  <c r="H24" i="1"/>
  <c r="G23" i="1"/>
  <c r="H23" i="1"/>
  <c r="E23" i="1"/>
  <c r="F23" i="1"/>
  <c r="E27" i="1"/>
  <c r="F27" i="1"/>
  <c r="G27" i="1"/>
  <c r="N27" i="1"/>
  <c r="G26" i="1"/>
  <c r="H26" i="1"/>
  <c r="H21" i="1"/>
  <c r="C12" i="1"/>
  <c r="C11" i="1"/>
  <c r="O29" i="1" l="1"/>
  <c r="O28" i="1"/>
  <c r="O21" i="1"/>
  <c r="C15" i="1"/>
  <c r="O25" i="1"/>
  <c r="O23" i="1"/>
  <c r="O27" i="1"/>
  <c r="O24" i="1"/>
  <c r="O26" i="1"/>
  <c r="O22" i="1"/>
  <c r="C16" i="1"/>
  <c r="D18" i="1" s="1"/>
  <c r="F18" i="1" l="1"/>
  <c r="F19" i="1" s="1"/>
  <c r="C18" i="1"/>
</calcChain>
</file>

<file path=xl/sharedStrings.xml><?xml version="1.0" encoding="utf-8"?>
<sst xmlns="http://schemas.openxmlformats.org/spreadsheetml/2006/main" count="57" uniqueCount="49">
  <si>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</si>
  <si>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</si>
  <si>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</si>
  <si>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</si>
  <si>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</si>
  <si>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</si>
  <si>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</si>
  <si>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</si>
  <si>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</si>
  <si>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</si>
  <si>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</si>
  <si>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</si>
  <si>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</si>
  <si>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</si>
  <si>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</si>
  <si>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</si>
  <si>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</si>
  <si>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</si>
  <si>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</si>
  <si>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</si>
  <si>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</si>
  <si>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</si>
  <si>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</si>
  <si>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</si>
  <si>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</si>
  <si>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</si>
  <si>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</si>
  <si>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</si>
  <si>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</si>
  <si>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</si>
  <si>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</si>
  <si>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</si>
  <si>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</si>
  <si>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</si>
  <si>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</si>
  <si>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Start of linear fit &gt;&gt;&gt;&gt;&gt;&gt;&gt;&gt;&gt;&gt;&gt;&gt;&gt;&gt;&gt;&gt;&gt;&gt;&gt;&gt;&gt;</t>
  </si>
  <si>
    <t>IBVS 5518</t>
  </si>
  <si>
    <t>IBVS 5518 Eph.</t>
  </si>
  <si>
    <t>IBVS 5791</t>
  </si>
  <si>
    <t>II</t>
  </si>
  <si>
    <t>I</t>
  </si>
  <si>
    <t>Nelson</t>
  </si>
  <si>
    <t>IBVS 5929</t>
  </si>
  <si>
    <t>V0596 Peg / GSC 2765-0348</t>
  </si>
  <si>
    <t>IBVS 6157</t>
  </si>
  <si>
    <t>RHN 2020</t>
  </si>
  <si>
    <t>Add cycle</t>
  </si>
  <si>
    <t>Old Cycle</t>
  </si>
  <si>
    <t>VSB, 108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</si>
</sst>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_);\(&quot;$&quot;#,##0\)"/>
    <numFmt numFmtId="177" formatCode="0.00000"/>
  </numFmts>
  <fonts count="20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6"/>
      <name val="Arial"/>
      <family val="2"/>
    </font>
    <font>
      <sz val="10"/>
      <color indexed="12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sz val="10"/>
      <color rgb="FF00B05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8"/>
      </patternFill>
    </fill>
    <fill>
      <patternFill patternType="solid">
        <fgColor indexed="42"/>
        <bgColor indexed="8"/>
      </patternFill>
    </fill>
  </fills>
  <borders count="7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1" applyNumberFormat="0" applyFont="0" applyFill="0" applyAlignment="0" applyProtection="0"/>
  </cellStyleXfs>
  <cellXfs count="44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7" fillId="0" borderId="0" xfId="0" applyFont="1" applyAlignment="1"/>
    <xf numFmtId="0" fontId="7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 applyAlignment="1">
      <alignment vertical="top"/>
    </xf>
    <xf numFmtId="0" fontId="13" fillId="0" borderId="0" xfId="0" applyFont="1" applyAlignment="1">
      <alignment horizontal="left"/>
    </xf>
    <xf numFmtId="0" fontId="0" fillId="0" borderId="5" xfId="0" applyBorder="1" applyAlignment="1"/>
    <xf numFmtId="0" fontId="0" fillId="0" borderId="6" xfId="0" applyBorder="1" applyAlignment="1"/>
    <xf numFmtId="0" fontId="12" fillId="0" borderId="0" xfId="0" applyFont="1" applyAlignment="1"/>
    <xf numFmtId="0" fontId="5" fillId="0" borderId="0" xfId="0" applyFont="1" applyFill="1" applyAlignment="1">
      <alignment horizontal="left"/>
    </xf>
    <xf numFmtId="0" fontId="5" fillId="0" borderId="0" xfId="0" applyFont="1" applyFill="1" applyAlignment="1">
      <alignment horizontal="center" wrapText="1"/>
    </xf>
    <xf numFmtId="0" fontId="5" fillId="0" borderId="0" xfId="0" applyFont="1" applyFill="1" applyAlignment="1">
      <alignment horizontal="left" wrapText="1"/>
    </xf>
    <xf numFmtId="0" fontId="15" fillId="2" borderId="0" xfId="0" applyFont="1" applyFill="1" applyAlignment="1"/>
    <xf numFmtId="0" fontId="16" fillId="0" borderId="0" xfId="0" applyFont="1" applyAlignment="1">
      <alignment horizontal="left"/>
    </xf>
    <xf numFmtId="0" fontId="16" fillId="0" borderId="0" xfId="0" applyFont="1" applyAlignment="1">
      <alignment horizontal="center"/>
    </xf>
    <xf numFmtId="0" fontId="17" fillId="0" borderId="0" xfId="0" applyFont="1" applyFill="1" applyAlignment="1">
      <alignment horizontal="left"/>
    </xf>
    <xf numFmtId="0" fontId="18" fillId="3" borderId="0" xfId="0" applyFont="1" applyFill="1" applyAlignment="1"/>
    <xf numFmtId="0" fontId="5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0" fontId="19" fillId="0" borderId="0" xfId="0" applyFont="1" applyAlignment="1" applyProtection="1">
      <alignment horizontal="left"/>
      <protection locked="0"/>
    </xf>
    <xf numFmtId="0" fontId="19" fillId="0" borderId="0" xfId="0" applyFont="1" applyAlignment="1" applyProtection="1">
      <alignment horizontal="center"/>
      <protection locked="0"/>
    </xf>
    <xf numFmtId="177" fontId="19" fillId="0" borderId="0" xfId="0" applyNumberFormat="1" applyFont="1" applyAlignment="1" applyProtection="1">
      <alignment vertical="center" wrapText="1"/>
      <protection locked="0"/>
    </xf>
    <xf numFmtId="0" fontId="6" fillId="0" borderId="0" xfId="0" applyFont="1" applyFill="1" applyAlignment="1"/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V0596 Peg - O-C Diagr.</a:t>
            </a:r>
          </a:p>
        </c:rich>
      </c:tx>
      <c:layout>
        <c:manualLayout>
          <c:xMode val="edge"/>
          <c:yMode val="edge"/>
          <c:x val="0.3669172932330827"/>
          <c:y val="3.529411764705882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117667333506626"/>
          <c:w val="0.81954887218045114"/>
          <c:h val="0.64411857209123979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2.9999999999999997E-4</c:v>
                  </c:pt>
                  <c:pt idx="4">
                    <c:v>2.0000000000000001E-4</c:v>
                  </c:pt>
                  <c:pt idx="5">
                    <c:v>2.0000000000000001E-4</c:v>
                  </c:pt>
                  <c:pt idx="6">
                    <c:v>5.0000000000000001E-4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2.9999999999999997E-4</c:v>
                  </c:pt>
                  <c:pt idx="4">
                    <c:v>2.0000000000000001E-4</c:v>
                  </c:pt>
                  <c:pt idx="5">
                    <c:v>2.0000000000000001E-4</c:v>
                  </c:pt>
                  <c:pt idx="6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1399.5</c:v>
                </c:pt>
                <c:pt idx="2">
                  <c:v>1400</c:v>
                </c:pt>
                <c:pt idx="3">
                  <c:v>1400.5</c:v>
                </c:pt>
                <c:pt idx="4">
                  <c:v>7553</c:v>
                </c:pt>
                <c:pt idx="5">
                  <c:v>14010.5</c:v>
                </c:pt>
                <c:pt idx="6">
                  <c:v>21902</c:v>
                </c:pt>
                <c:pt idx="7">
                  <c:v>24778</c:v>
                </c:pt>
                <c:pt idx="8">
                  <c:v>24778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  <c:pt idx="1">
                  <c:v>-1.6045000003941823E-2</c:v>
                </c:pt>
                <c:pt idx="2">
                  <c:v>-1.5999999995983671E-2</c:v>
                </c:pt>
                <c:pt idx="3">
                  <c:v>-1.5955000002577435E-2</c:v>
                </c:pt>
                <c:pt idx="5">
                  <c:v>-0.18875500000285683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C17-43F2-8013-A7D4D1624C6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Nelson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2.9999999999999997E-4</c:v>
                  </c:pt>
                  <c:pt idx="4">
                    <c:v>2.0000000000000001E-4</c:v>
                  </c:pt>
                  <c:pt idx="5">
                    <c:v>2.0000000000000001E-4</c:v>
                  </c:pt>
                  <c:pt idx="6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2.9999999999999997E-4</c:v>
                  </c:pt>
                  <c:pt idx="4">
                    <c:v>2.0000000000000001E-4</c:v>
                  </c:pt>
                  <c:pt idx="5">
                    <c:v>2.0000000000000001E-4</c:v>
                  </c:pt>
                  <c:pt idx="6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1399.5</c:v>
                </c:pt>
                <c:pt idx="2">
                  <c:v>1400</c:v>
                </c:pt>
                <c:pt idx="3">
                  <c:v>1400.5</c:v>
                </c:pt>
                <c:pt idx="4">
                  <c:v>7553</c:v>
                </c:pt>
                <c:pt idx="5">
                  <c:v>14010.5</c:v>
                </c:pt>
                <c:pt idx="6">
                  <c:v>21902</c:v>
                </c:pt>
                <c:pt idx="7">
                  <c:v>24778</c:v>
                </c:pt>
                <c:pt idx="8">
                  <c:v>24778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4">
                  <c:v>-0.10033000000112224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C17-43F2-8013-A7D4D1624C6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2.9999999999999997E-4</c:v>
                  </c:pt>
                  <c:pt idx="4">
                    <c:v>2.0000000000000001E-4</c:v>
                  </c:pt>
                  <c:pt idx="5">
                    <c:v>2.0000000000000001E-4</c:v>
                  </c:pt>
                  <c:pt idx="6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2.9999999999999997E-4</c:v>
                  </c:pt>
                  <c:pt idx="4">
                    <c:v>2.0000000000000001E-4</c:v>
                  </c:pt>
                  <c:pt idx="5">
                    <c:v>2.0000000000000001E-4</c:v>
                  </c:pt>
                  <c:pt idx="6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1399.5</c:v>
                </c:pt>
                <c:pt idx="2">
                  <c:v>1400</c:v>
                </c:pt>
                <c:pt idx="3">
                  <c:v>1400.5</c:v>
                </c:pt>
                <c:pt idx="4">
                  <c:v>7553</c:v>
                </c:pt>
                <c:pt idx="5">
                  <c:v>14010.5</c:v>
                </c:pt>
                <c:pt idx="6">
                  <c:v>21902</c:v>
                </c:pt>
                <c:pt idx="7">
                  <c:v>24778</c:v>
                </c:pt>
                <c:pt idx="8">
                  <c:v>24778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C17-43F2-8013-A7D4D1624C6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2.9999999999999997E-4</c:v>
                  </c:pt>
                  <c:pt idx="4">
                    <c:v>2.0000000000000001E-4</c:v>
                  </c:pt>
                  <c:pt idx="5">
                    <c:v>2.0000000000000001E-4</c:v>
                  </c:pt>
                  <c:pt idx="6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2.9999999999999997E-4</c:v>
                  </c:pt>
                  <c:pt idx="4">
                    <c:v>2.0000000000000001E-4</c:v>
                  </c:pt>
                  <c:pt idx="5">
                    <c:v>2.0000000000000001E-4</c:v>
                  </c:pt>
                  <c:pt idx="6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1399.5</c:v>
                </c:pt>
                <c:pt idx="2">
                  <c:v>1400</c:v>
                </c:pt>
                <c:pt idx="3">
                  <c:v>1400.5</c:v>
                </c:pt>
                <c:pt idx="4">
                  <c:v>7553</c:v>
                </c:pt>
                <c:pt idx="5">
                  <c:v>14010.5</c:v>
                </c:pt>
                <c:pt idx="6">
                  <c:v>21902</c:v>
                </c:pt>
                <c:pt idx="7">
                  <c:v>24778</c:v>
                </c:pt>
                <c:pt idx="8">
                  <c:v>24778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C17-43F2-8013-A7D4D1624C6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2.9999999999999997E-4</c:v>
                  </c:pt>
                  <c:pt idx="4">
                    <c:v>2.0000000000000001E-4</c:v>
                  </c:pt>
                  <c:pt idx="5">
                    <c:v>2.0000000000000001E-4</c:v>
                  </c:pt>
                  <c:pt idx="6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2.9999999999999997E-4</c:v>
                  </c:pt>
                  <c:pt idx="4">
                    <c:v>2.0000000000000001E-4</c:v>
                  </c:pt>
                  <c:pt idx="5">
                    <c:v>2.0000000000000001E-4</c:v>
                  </c:pt>
                  <c:pt idx="6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1399.5</c:v>
                </c:pt>
                <c:pt idx="2">
                  <c:v>1400</c:v>
                </c:pt>
                <c:pt idx="3">
                  <c:v>1400.5</c:v>
                </c:pt>
                <c:pt idx="4">
                  <c:v>7553</c:v>
                </c:pt>
                <c:pt idx="5">
                  <c:v>14010.5</c:v>
                </c:pt>
                <c:pt idx="6">
                  <c:v>21902</c:v>
                </c:pt>
                <c:pt idx="7">
                  <c:v>24778</c:v>
                </c:pt>
                <c:pt idx="8">
                  <c:v>24778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C17-43F2-8013-A7D4D1624C6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2.9999999999999997E-4</c:v>
                  </c:pt>
                  <c:pt idx="4">
                    <c:v>2.0000000000000001E-4</c:v>
                  </c:pt>
                  <c:pt idx="5">
                    <c:v>2.0000000000000001E-4</c:v>
                  </c:pt>
                  <c:pt idx="6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2.9999999999999997E-4</c:v>
                  </c:pt>
                  <c:pt idx="4">
                    <c:v>2.0000000000000001E-4</c:v>
                  </c:pt>
                  <c:pt idx="5">
                    <c:v>2.0000000000000001E-4</c:v>
                  </c:pt>
                  <c:pt idx="6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1399.5</c:v>
                </c:pt>
                <c:pt idx="2">
                  <c:v>1400</c:v>
                </c:pt>
                <c:pt idx="3">
                  <c:v>1400.5</c:v>
                </c:pt>
                <c:pt idx="4">
                  <c:v>7553</c:v>
                </c:pt>
                <c:pt idx="5">
                  <c:v>14010.5</c:v>
                </c:pt>
                <c:pt idx="6">
                  <c:v>21902</c:v>
                </c:pt>
                <c:pt idx="7">
                  <c:v>24778</c:v>
                </c:pt>
                <c:pt idx="8">
                  <c:v>24778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C17-43F2-8013-A7D4D1624C6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2.9999999999999997E-4</c:v>
                  </c:pt>
                  <c:pt idx="4">
                    <c:v>2.0000000000000001E-4</c:v>
                  </c:pt>
                  <c:pt idx="5">
                    <c:v>2.0000000000000001E-4</c:v>
                  </c:pt>
                  <c:pt idx="6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2.9999999999999997E-4</c:v>
                  </c:pt>
                  <c:pt idx="4">
                    <c:v>2.0000000000000001E-4</c:v>
                  </c:pt>
                  <c:pt idx="5">
                    <c:v>2.0000000000000001E-4</c:v>
                  </c:pt>
                  <c:pt idx="6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1399.5</c:v>
                </c:pt>
                <c:pt idx="2">
                  <c:v>1400</c:v>
                </c:pt>
                <c:pt idx="3">
                  <c:v>1400.5</c:v>
                </c:pt>
                <c:pt idx="4">
                  <c:v>7553</c:v>
                </c:pt>
                <c:pt idx="5">
                  <c:v>14010.5</c:v>
                </c:pt>
                <c:pt idx="6">
                  <c:v>21902</c:v>
                </c:pt>
                <c:pt idx="7">
                  <c:v>24778</c:v>
                </c:pt>
                <c:pt idx="8">
                  <c:v>24778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  <c:pt idx="6">
                  <c:v>-0.29272000000491971</c:v>
                </c:pt>
                <c:pt idx="7">
                  <c:v>-0.32538000020576874</c:v>
                </c:pt>
                <c:pt idx="8">
                  <c:v>-0.32538000020576874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C17-43F2-8013-A7D4D1624C6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1399.5</c:v>
                </c:pt>
                <c:pt idx="2">
                  <c:v>1400</c:v>
                </c:pt>
                <c:pt idx="3">
                  <c:v>1400.5</c:v>
                </c:pt>
                <c:pt idx="4">
                  <c:v>7553</c:v>
                </c:pt>
                <c:pt idx="5">
                  <c:v>14010.5</c:v>
                </c:pt>
                <c:pt idx="6">
                  <c:v>21902</c:v>
                </c:pt>
                <c:pt idx="7">
                  <c:v>24778</c:v>
                </c:pt>
                <c:pt idx="8">
                  <c:v>24778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1.1672409555239793E-3</c:v>
                </c:pt>
                <c:pt idx="1">
                  <c:v>-1.7417667748283364E-2</c:v>
                </c:pt>
                <c:pt idx="2">
                  <c:v>-1.7424307587048566E-2</c:v>
                </c:pt>
                <c:pt idx="3">
                  <c:v>-1.7430947425813772E-2</c:v>
                </c:pt>
                <c:pt idx="4">
                  <c:v>-9.9134163431654904E-2</c:v>
                </c:pt>
                <c:pt idx="5">
                  <c:v>-0.18488768108427078</c:v>
                </c:pt>
                <c:pt idx="6">
                  <c:v>-0.2896842563154931</c:v>
                </c:pt>
                <c:pt idx="7">
                  <c:v>-0.32787660889294923</c:v>
                </c:pt>
                <c:pt idx="8">
                  <c:v>-0.32787660889294923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C17-43F2-8013-A7D4D1624C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5343088"/>
        <c:axId val="1"/>
      </c:scatterChart>
      <c:valAx>
        <c:axId val="55534308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1188821985486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35300293345684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5534308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3308270676691728"/>
          <c:y val="0.92353064690443099"/>
          <c:w val="0.66466165413533851"/>
          <c:h val="5.882352941176471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400050</xdr:colOff>
      <xdr:row>0</xdr:row>
      <xdr:rowOff>0</xdr:rowOff>
    </xdr:from>
    <xdr:to>
      <xdr:col>18</xdr:col>
      <xdr:colOff>342900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A917CAD2-D8BE-D52B-7F0C-4488086EA0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Q6940"/>
  <sheetViews>
    <sheetView tabSelected="1" workbookViewId="0">
      <selection activeCell="F11" sqref="F11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1.28515625" customWidth="1"/>
    <col min="6" max="6" width="15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43</v>
      </c>
    </row>
    <row r="2" spans="1:6" x14ac:dyDescent="0.2">
      <c r="A2" t="s">
        <v>23</v>
      </c>
      <c r="C2" s="3"/>
      <c r="D2" s="3"/>
    </row>
    <row r="3" spans="1:6" ht="13.5" thickBot="1" x14ac:dyDescent="0.25"/>
    <row r="4" spans="1:6" ht="13.5" thickBot="1" x14ac:dyDescent="0.25">
      <c r="A4" s="28" t="s">
        <v>37</v>
      </c>
      <c r="C4" s="26">
        <v>52905.544600000001</v>
      </c>
      <c r="D4" s="27">
        <v>0.28350999999999998</v>
      </c>
    </row>
    <row r="5" spans="1:6" x14ac:dyDescent="0.2">
      <c r="A5" s="9" t="s">
        <v>30</v>
      </c>
      <c r="B5" s="10"/>
      <c r="C5" s="11">
        <v>-9.5</v>
      </c>
      <c r="D5" s="10" t="s">
        <v>31</v>
      </c>
    </row>
    <row r="6" spans="1:6" x14ac:dyDescent="0.2">
      <c r="A6" s="5" t="s">
        <v>0</v>
      </c>
    </row>
    <row r="7" spans="1:6" x14ac:dyDescent="0.2">
      <c r="A7" t="s">
        <v>1</v>
      </c>
      <c r="C7">
        <f>+C4</f>
        <v>52905.544600000001</v>
      </c>
    </row>
    <row r="8" spans="1:6" x14ac:dyDescent="0.2">
      <c r="A8" t="s">
        <v>2</v>
      </c>
      <c r="C8">
        <f>+D4</f>
        <v>0.28350999999999998</v>
      </c>
    </row>
    <row r="9" spans="1:6" x14ac:dyDescent="0.2">
      <c r="A9" s="24" t="s">
        <v>35</v>
      </c>
      <c r="B9" s="25">
        <v>21</v>
      </c>
      <c r="C9" s="22" t="str">
        <f>"F"&amp;B9</f>
        <v>F21</v>
      </c>
      <c r="D9" s="23" t="str">
        <f>"G"&amp;B9</f>
        <v>G21</v>
      </c>
    </row>
    <row r="10" spans="1:6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6" x14ac:dyDescent="0.2">
      <c r="A11" s="10" t="s">
        <v>14</v>
      </c>
      <c r="B11" s="10"/>
      <c r="C11" s="21">
        <f ca="1">INTERCEPT(INDIRECT($D$9):G992,INDIRECT($C$9):F992)</f>
        <v>1.1672409555239793E-3</v>
      </c>
      <c r="D11" s="3"/>
      <c r="E11" s="10"/>
    </row>
    <row r="12" spans="1:6" x14ac:dyDescent="0.2">
      <c r="A12" s="10" t="s">
        <v>15</v>
      </c>
      <c r="B12" s="10"/>
      <c r="C12" s="21">
        <f ca="1">SLOPE(INDIRECT($D$9):G992,INDIRECT($C$9):F992)</f>
        <v>-1.3279677530408962E-5</v>
      </c>
      <c r="D12" s="3"/>
      <c r="E12" s="10"/>
    </row>
    <row r="13" spans="1:6" x14ac:dyDescent="0.2">
      <c r="A13" s="10" t="s">
        <v>18</v>
      </c>
      <c r="B13" s="10"/>
      <c r="C13" s="3" t="s">
        <v>12</v>
      </c>
      <c r="D13" s="3"/>
      <c r="E13" s="10"/>
    </row>
    <row r="14" spans="1:6" x14ac:dyDescent="0.2">
      <c r="A14" s="10"/>
      <c r="B14" s="10"/>
      <c r="C14" s="10"/>
      <c r="D14" s="10"/>
      <c r="E14" s="10"/>
    </row>
    <row r="15" spans="1:6" x14ac:dyDescent="0.2">
      <c r="A15" s="12" t="s">
        <v>16</v>
      </c>
      <c r="B15" s="10"/>
      <c r="C15" s="13">
        <f ca="1">(C7+C11)+(C8+C12)*INT(MAX(F21:F3533))</f>
        <v>59930.027503391102</v>
      </c>
      <c r="E15" s="14" t="s">
        <v>46</v>
      </c>
      <c r="F15" s="38">
        <v>1</v>
      </c>
    </row>
    <row r="16" spans="1:6" x14ac:dyDescent="0.2">
      <c r="A16" s="16" t="s">
        <v>3</v>
      </c>
      <c r="B16" s="10"/>
      <c r="C16" s="17">
        <f ca="1">+C8+C12</f>
        <v>0.28349672032246959</v>
      </c>
      <c r="E16" s="14" t="s">
        <v>32</v>
      </c>
      <c r="F16" s="39">
        <f ca="1">NOW()+15018.5+$C$5/24</f>
        <v>60178.785144097223</v>
      </c>
    </row>
    <row r="17" spans="1:17" ht="13.5" thickBot="1" x14ac:dyDescent="0.25">
      <c r="A17" s="14" t="s">
        <v>29</v>
      </c>
      <c r="B17" s="10"/>
      <c r="C17" s="10">
        <f>COUNT(C21:C2191)</f>
        <v>9</v>
      </c>
      <c r="E17" s="14" t="s">
        <v>47</v>
      </c>
      <c r="F17" s="15">
        <f ca="1">ROUND(2*(F16-$C$7)/$C$8,0)/2+F15</f>
        <v>25655.5</v>
      </c>
    </row>
    <row r="18" spans="1:17" ht="14.25" thickTop="1" thickBot="1" x14ac:dyDescent="0.25">
      <c r="A18" s="16" t="s">
        <v>4</v>
      </c>
      <c r="B18" s="10"/>
      <c r="C18" s="19">
        <f ca="1">+C15</f>
        <v>59930.027503391102</v>
      </c>
      <c r="D18" s="20">
        <f ca="1">+C16</f>
        <v>0.28349672032246959</v>
      </c>
      <c r="E18" s="14" t="s">
        <v>33</v>
      </c>
      <c r="F18" s="23">
        <f ca="1">ROUND(2*(F16-$C$15)/$C$16,0)/2+F15</f>
        <v>878.5</v>
      </c>
    </row>
    <row r="19" spans="1:17" ht="13.5" thickTop="1" x14ac:dyDescent="0.2">
      <c r="E19" s="14" t="s">
        <v>34</v>
      </c>
      <c r="F19" s="18">
        <f ca="1">+$C$15+$C$16*F18-15018.5-$C$5/24</f>
        <v>45160.975205527728</v>
      </c>
    </row>
    <row r="20" spans="1:17" ht="13.5" thickBot="1" x14ac:dyDescent="0.25">
      <c r="A20" s="4" t="s">
        <v>5</v>
      </c>
      <c r="B20" s="4" t="s">
        <v>6</v>
      </c>
      <c r="C20" s="4" t="s">
        <v>7</v>
      </c>
      <c r="D20" s="4" t="s">
        <v>11</v>
      </c>
      <c r="E20" s="4" t="s">
        <v>8</v>
      </c>
      <c r="F20" s="4" t="s">
        <v>9</v>
      </c>
      <c r="G20" s="4" t="s">
        <v>10</v>
      </c>
      <c r="H20" s="7" t="s">
        <v>28</v>
      </c>
      <c r="I20" s="7" t="s">
        <v>41</v>
      </c>
      <c r="J20" s="7" t="s">
        <v>17</v>
      </c>
      <c r="K20" s="7" t="s">
        <v>24</v>
      </c>
      <c r="L20" s="7" t="s">
        <v>25</v>
      </c>
      <c r="M20" s="7" t="s">
        <v>26</v>
      </c>
      <c r="N20" s="7" t="s">
        <v>27</v>
      </c>
      <c r="O20" s="7" t="s">
        <v>22</v>
      </c>
      <c r="P20" s="6" t="s">
        <v>21</v>
      </c>
      <c r="Q20" s="4" t="s">
        <v>13</v>
      </c>
    </row>
    <row r="21" spans="1:17" x14ac:dyDescent="0.2">
      <c r="A21" t="s">
        <v>36</v>
      </c>
      <c r="B21" s="3" t="s">
        <v>40</v>
      </c>
      <c r="C21" s="8">
        <v>52905.544600000001</v>
      </c>
      <c r="D21" s="8" t="s">
        <v>12</v>
      </c>
      <c r="E21">
        <f t="shared" ref="E21:E26" si="0">+(C21-C$7)/C$8</f>
        <v>0</v>
      </c>
      <c r="F21">
        <f>ROUND(2*E21,0)/2</f>
        <v>0</v>
      </c>
      <c r="G21">
        <f t="shared" ref="G21:G26" si="1">+C21-(C$7+F21*C$8)</f>
        <v>0</v>
      </c>
      <c r="H21">
        <f>+G21</f>
        <v>0</v>
      </c>
      <c r="O21">
        <f t="shared" ref="O21:O26" ca="1" si="2">+C$11+C$12*$F21</f>
        <v>1.1672409555239793E-3</v>
      </c>
      <c r="Q21" s="2">
        <f t="shared" ref="Q21:Q26" si="3">+C21-15018.5</f>
        <v>37887.044600000001</v>
      </c>
    </row>
    <row r="22" spans="1:17" x14ac:dyDescent="0.2">
      <c r="A22" s="29" t="s">
        <v>38</v>
      </c>
      <c r="B22" s="30" t="s">
        <v>39</v>
      </c>
      <c r="C22" s="31">
        <v>53302.300799999997</v>
      </c>
      <c r="D22" s="31">
        <v>2.9999999999999997E-4</v>
      </c>
      <c r="E22">
        <f t="shared" si="0"/>
        <v>1399.4434058763225</v>
      </c>
      <c r="F22">
        <f>ROUND(2*E22,0)/2</f>
        <v>1399.5</v>
      </c>
      <c r="G22">
        <f t="shared" si="1"/>
        <v>-1.6045000003941823E-2</v>
      </c>
      <c r="H22">
        <f>+G22</f>
        <v>-1.6045000003941823E-2</v>
      </c>
      <c r="O22">
        <f t="shared" ca="1" si="2"/>
        <v>-1.7417667748283364E-2</v>
      </c>
      <c r="Q22" s="2">
        <f t="shared" si="3"/>
        <v>38283.800799999997</v>
      </c>
    </row>
    <row r="23" spans="1:17" x14ac:dyDescent="0.2">
      <c r="A23" s="29" t="s">
        <v>38</v>
      </c>
      <c r="B23" s="30" t="s">
        <v>40</v>
      </c>
      <c r="C23" s="31">
        <v>53302.442600000002</v>
      </c>
      <c r="D23" s="31">
        <v>2.0000000000000001E-4</v>
      </c>
      <c r="E23">
        <f t="shared" si="0"/>
        <v>1399.9435646008997</v>
      </c>
      <c r="F23">
        <f>ROUND(2*E23,0)/2</f>
        <v>1400</v>
      </c>
      <c r="G23">
        <f t="shared" si="1"/>
        <v>-1.5999999995983671E-2</v>
      </c>
      <c r="H23">
        <f>+G23</f>
        <v>-1.5999999995983671E-2</v>
      </c>
      <c r="O23">
        <f t="shared" ca="1" si="2"/>
        <v>-1.7424307587048566E-2</v>
      </c>
      <c r="Q23" s="2">
        <f t="shared" si="3"/>
        <v>38283.942600000002</v>
      </c>
    </row>
    <row r="24" spans="1:17" x14ac:dyDescent="0.2">
      <c r="A24" s="29" t="s">
        <v>38</v>
      </c>
      <c r="B24" s="30" t="s">
        <v>39</v>
      </c>
      <c r="C24" s="31">
        <v>53302.5844</v>
      </c>
      <c r="D24" s="31">
        <v>2.9999999999999997E-4</v>
      </c>
      <c r="E24">
        <f t="shared" si="0"/>
        <v>1400.4437233254512</v>
      </c>
      <c r="F24">
        <f>ROUND(2*E24,0)/2</f>
        <v>1400.5</v>
      </c>
      <c r="G24">
        <f t="shared" si="1"/>
        <v>-1.5955000002577435E-2</v>
      </c>
      <c r="H24">
        <f>+G24</f>
        <v>-1.5955000002577435E-2</v>
      </c>
      <c r="O24">
        <f t="shared" ca="1" si="2"/>
        <v>-1.7430947425813772E-2</v>
      </c>
      <c r="Q24" s="2">
        <f t="shared" si="3"/>
        <v>38284.0844</v>
      </c>
    </row>
    <row r="25" spans="1:17" x14ac:dyDescent="0.2">
      <c r="A25" s="5" t="s">
        <v>42</v>
      </c>
      <c r="C25" s="8">
        <v>55046.795299999998</v>
      </c>
      <c r="D25" s="8">
        <v>2.0000000000000001E-4</v>
      </c>
      <c r="E25">
        <f t="shared" si="0"/>
        <v>7552.6461147754826</v>
      </c>
      <c r="F25" s="32">
        <f>ROUND(2*E25,0)/2+0.5</f>
        <v>7553</v>
      </c>
      <c r="G25">
        <f t="shared" si="1"/>
        <v>-0.10033000000112224</v>
      </c>
      <c r="I25">
        <f>+G25</f>
        <v>-0.10033000000112224</v>
      </c>
      <c r="O25">
        <f t="shared" ca="1" si="2"/>
        <v>-9.9134163431654904E-2</v>
      </c>
      <c r="Q25" s="2">
        <f t="shared" si="3"/>
        <v>40028.295299999998</v>
      </c>
    </row>
    <row r="26" spans="1:17" x14ac:dyDescent="0.2">
      <c r="A26" s="33" t="s">
        <v>44</v>
      </c>
      <c r="B26" s="34"/>
      <c r="C26" s="33">
        <v>56877.472699999998</v>
      </c>
      <c r="D26" s="33">
        <v>2.0000000000000001E-4</v>
      </c>
      <c r="E26">
        <f t="shared" si="0"/>
        <v>14009.834221015124</v>
      </c>
      <c r="F26" s="32">
        <f>ROUND(2*E26,0)/2+0.5</f>
        <v>14010.5</v>
      </c>
      <c r="G26">
        <f t="shared" si="1"/>
        <v>-0.18875500000285683</v>
      </c>
      <c r="H26">
        <f>+G26</f>
        <v>-0.18875500000285683</v>
      </c>
      <c r="O26">
        <f t="shared" ca="1" si="2"/>
        <v>-0.18488768108427078</v>
      </c>
      <c r="Q26" s="2">
        <f t="shared" si="3"/>
        <v>41858.972699999998</v>
      </c>
    </row>
    <row r="27" spans="1:17" x14ac:dyDescent="0.2">
      <c r="A27" s="35" t="s">
        <v>45</v>
      </c>
      <c r="C27" s="8">
        <v>59114.687899999997</v>
      </c>
      <c r="D27" s="8">
        <v>5.0000000000000001E-4</v>
      </c>
      <c r="E27">
        <f>+(C27-C$7)/C$8</f>
        <v>21900.967514373377</v>
      </c>
      <c r="F27" s="36">
        <f>ROUND(2*E27,0)/2+1</f>
        <v>21902</v>
      </c>
      <c r="G27">
        <f>+C27-(C$7+F27*C$8)</f>
        <v>-0.29272000000491971</v>
      </c>
      <c r="N27">
        <f>+G27</f>
        <v>-0.29272000000491971</v>
      </c>
      <c r="O27">
        <f ca="1">+C$11+C$12*$F27</f>
        <v>-0.2896842563154931</v>
      </c>
      <c r="Q27" s="2">
        <f>+C27-15018.5</f>
        <v>44096.187899999997</v>
      </c>
    </row>
    <row r="28" spans="1:17" x14ac:dyDescent="0.2">
      <c r="A28" s="40" t="s">
        <v>48</v>
      </c>
      <c r="B28" s="41" t="s">
        <v>40</v>
      </c>
      <c r="C28" s="42">
        <v>59930.029999999795</v>
      </c>
      <c r="D28" s="37"/>
      <c r="E28">
        <f t="shared" ref="E28:E29" si="4">+(C28-C$7)/C$8</f>
        <v>24776.852315614244</v>
      </c>
      <c r="F28" s="43">
        <f t="shared" ref="F28:F29" si="5">ROUND(2*E28,0)/2+1</f>
        <v>24778</v>
      </c>
      <c r="G28">
        <f t="shared" ref="G28:G29" si="6">+C28-(C$7+F28*C$8)</f>
        <v>-0.32538000020576874</v>
      </c>
      <c r="N28">
        <f>+G28</f>
        <v>-0.32538000020576874</v>
      </c>
      <c r="O28">
        <f t="shared" ref="O28:O29" ca="1" si="7">+C$11+C$12*$F28</f>
        <v>-0.32787660889294923</v>
      </c>
      <c r="Q28" s="2">
        <f t="shared" ref="Q28:Q29" si="8">+C28-15018.5</f>
        <v>44911.529999999795</v>
      </c>
    </row>
    <row r="29" spans="1:17" x14ac:dyDescent="0.2">
      <c r="A29" s="40" t="s">
        <v>48</v>
      </c>
      <c r="B29" s="41" t="s">
        <v>40</v>
      </c>
      <c r="C29" s="42">
        <v>59930.029999999795</v>
      </c>
      <c r="D29" s="8"/>
      <c r="E29">
        <f t="shared" si="4"/>
        <v>24776.852315614244</v>
      </c>
      <c r="F29" s="43">
        <f t="shared" si="5"/>
        <v>24778</v>
      </c>
      <c r="G29">
        <f t="shared" si="6"/>
        <v>-0.32538000020576874</v>
      </c>
      <c r="N29">
        <f>+G29</f>
        <v>-0.32538000020576874</v>
      </c>
      <c r="O29">
        <f t="shared" ca="1" si="7"/>
        <v>-0.32787660889294923</v>
      </c>
      <c r="Q29" s="2">
        <f t="shared" si="8"/>
        <v>44911.529999999795</v>
      </c>
    </row>
    <row r="30" spans="1:17" x14ac:dyDescent="0.2">
      <c r="C30" s="8"/>
      <c r="D30" s="8"/>
      <c r="Q30" s="2"/>
    </row>
    <row r="31" spans="1:17" x14ac:dyDescent="0.2">
      <c r="C31" s="8"/>
      <c r="D31" s="8"/>
      <c r="Q31" s="2"/>
    </row>
    <row r="32" spans="1:17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2023-08-22T06:50:36Z</dcterms:modified>
</cp:coreProperties>
</file>