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2E35D0A-3F37-4F49-8459-F4557D94AD98}" xr6:coauthVersionLast="47" xr6:coauthVersionMax="47" xr10:uidLastSave="{00000000-0000-0000-0000-000000000000}"/>
  <bookViews>
    <workbookView xWindow="14535" yWindow="690" windowWidth="13590" windowHeight="14595" activeTab="1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5" i="2" l="1"/>
  <c r="F25" i="2" s="1"/>
  <c r="G25" i="2" s="1"/>
  <c r="I25" i="2" s="1"/>
  <c r="Q25" i="2"/>
  <c r="E25" i="1"/>
  <c r="F25" i="1" s="1"/>
  <c r="G25" i="1" s="1"/>
  <c r="I25" i="1" s="1"/>
  <c r="Q25" i="1"/>
  <c r="F11" i="2"/>
  <c r="E22" i="2"/>
  <c r="F22" i="2"/>
  <c r="G22" i="2"/>
  <c r="E23" i="2"/>
  <c r="F23" i="2"/>
  <c r="G23" i="2"/>
  <c r="I23" i="2"/>
  <c r="E24" i="2"/>
  <c r="F24" i="2"/>
  <c r="G24" i="2"/>
  <c r="I24" i="2"/>
  <c r="G11" i="2"/>
  <c r="E14" i="2"/>
  <c r="C17" i="2"/>
  <c r="A21" i="2"/>
  <c r="H20" i="2"/>
  <c r="C21" i="2"/>
  <c r="E21" i="2"/>
  <c r="F21" i="2"/>
  <c r="Q21" i="2"/>
  <c r="I22" i="2"/>
  <c r="Q22" i="2"/>
  <c r="Q23" i="2"/>
  <c r="Q24" i="2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Q21" i="1"/>
  <c r="E21" i="1"/>
  <c r="F21" i="1"/>
  <c r="G21" i="1"/>
  <c r="H21" i="1"/>
  <c r="A21" i="1"/>
  <c r="H20" i="1"/>
  <c r="G11" i="1"/>
  <c r="E14" i="1"/>
  <c r="E15" i="1" s="1"/>
  <c r="C17" i="1"/>
  <c r="G21" i="2"/>
  <c r="H21" i="2"/>
  <c r="C11" i="2"/>
  <c r="C12" i="2"/>
  <c r="C12" i="1"/>
  <c r="O25" i="2" l="1"/>
  <c r="S25" i="2" s="1"/>
  <c r="C16" i="1"/>
  <c r="D18" i="1" s="1"/>
  <c r="C16" i="2"/>
  <c r="D18" i="2" s="1"/>
  <c r="O24" i="2"/>
  <c r="S24" i="2" s="1"/>
  <c r="O21" i="2"/>
  <c r="S21" i="2" s="1"/>
  <c r="O23" i="2"/>
  <c r="S23" i="2" s="1"/>
  <c r="C15" i="2"/>
  <c r="O22" i="2"/>
  <c r="S22" i="2" s="1"/>
  <c r="E15" i="2"/>
  <c r="C11" i="1"/>
  <c r="O25" i="1" l="1"/>
  <c r="S25" i="1" s="1"/>
  <c r="O23" i="1"/>
  <c r="S23" i="1" s="1"/>
  <c r="C15" i="1"/>
  <c r="O21" i="1"/>
  <c r="S21" i="1" s="1"/>
  <c r="O22" i="1"/>
  <c r="S22" i="1" s="1"/>
  <c r="O24" i="1"/>
  <c r="S24" i="1" s="1"/>
  <c r="C18" i="2"/>
  <c r="E16" i="2"/>
  <c r="E17" i="2" s="1"/>
  <c r="S19" i="2"/>
  <c r="S19" i="1" l="1"/>
  <c r="C18" i="1"/>
  <c r="E16" i="1"/>
  <c r="E17" i="1" s="1"/>
</calcChain>
</file>

<file path=xl/sharedStrings.xml><?xml version="1.0" encoding="utf-8"?>
<sst xmlns="http://schemas.openxmlformats.org/spreadsheetml/2006/main" count="120" uniqueCount="56">
  <si>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</si>
  <si>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</si>
  <si>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</si>
  <si>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</si>
  <si>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</si>
  <si>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</si>
  <si>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</si>
  <si>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</si>
  <si>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</si>
  <si>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</si>
  <si>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</si>
  <si>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</si>
  <si>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</si>
  <si>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</si>
  <si>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</si>
  <si>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</si>
  <si>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</si>
  <si>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</si>
  <si>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</si>
  <si>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</si>
  <si>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</si>
  <si>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</si>
  <si>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</si>
  <si>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</si>
  <si>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</si>
  <si>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</si>
  <si>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</si>
  <si>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</si>
  <si>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</si>
  <si>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</si>
  <si>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</si>
  <si>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</si>
  <si>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</si>
  <si>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</si>
  <si>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</si>
  <si>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</si>
  <si>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</si>
  <si>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</si>
  <si>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</si>
  <si>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</si>
  <si>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</si>
  <si>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</si>
  <si>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G0573-1241</t>
  </si>
  <si>
    <t>GSC 0573-1241</t>
  </si>
  <si>
    <t>G0573-1241_Peg.xls</t>
  </si>
  <si>
    <t>NSVS</t>
  </si>
  <si>
    <t>Peg</t>
  </si>
  <si>
    <t>VSX</t>
  </si>
  <si>
    <t>IBVS 5920</t>
  </si>
  <si>
    <t>I</t>
  </si>
  <si>
    <t>IBVS 6011</t>
  </si>
  <si>
    <t>IBVS 6042</t>
  </si>
  <si>
    <t>II</t>
  </si>
  <si>
    <t>JBAV, 79</t>
  </si>
  <si>
    <t>CCD</t>
  </si>
  <si>
    <t>V0645 Peg / GSC 0573-1241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</si>
</sst>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" fontId="18" fillId="0" borderId="0" xfId="1" applyFont="1" applyBorder="1"/>
    <xf numFmtId="172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>
      <alignment vertical="center" wrapText="1"/>
    </xf>
    <xf numFmtId="0" fontId="19" fillId="0" borderId="0" xfId="0" applyFont="1" applyAlignment="1"/>
  </cellXfs>
  <cellStyles count="9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0573-1241 -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45-4A3F-8653-9EAABAB50CF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2.0280001263017766E-3</c:v>
                </c:pt>
                <c:pt idx="2">
                  <c:v>3.4560001295176335E-3</c:v>
                </c:pt>
                <c:pt idx="3">
                  <c:v>-3.3199998724739999E-3</c:v>
                </c:pt>
                <c:pt idx="4">
                  <c:v>-6.4111999665328767E-2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45-4A3F-8653-9EAABAB50CF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45-4A3F-8653-9EAABAB50CF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45-4A3F-8653-9EAABAB50CF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45-4A3F-8653-9EAABAB50CF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45-4A3F-8653-9EAABAB50CF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45-4A3F-8653-9EAABAB50CF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9.2924576130736704E-3</c:v>
                </c:pt>
                <c:pt idx="1">
                  <c:v>5.0356395235393583E-3</c:v>
                </c:pt>
                <c:pt idx="2">
                  <c:v>-5.3920491433971859E-3</c:v>
                </c:pt>
                <c:pt idx="3">
                  <c:v>-1.0486806500810327E-2</c:v>
                </c:pt>
                <c:pt idx="4">
                  <c:v>-6.039724077438887E-2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45-4A3F-8653-9EAABAB50CFC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983</c:v>
                </c:pt>
                <c:pt idx="2">
                  <c:v>3391</c:v>
                </c:pt>
                <c:pt idx="3">
                  <c:v>4567.5</c:v>
                </c:pt>
                <c:pt idx="4">
                  <c:v>16093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A45-4A3F-8653-9EAABAB5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967864"/>
        <c:axId val="1"/>
      </c:scatterChart>
      <c:valAx>
        <c:axId val="576967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967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0573-1241 -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85-48B5-A5E6-60ECDAF6695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2.640000129758846E-3</c:v>
                </c:pt>
                <c:pt idx="2">
                  <c:v>8.1300001256749965E-3</c:v>
                </c:pt>
                <c:pt idx="3">
                  <c:v>1.0390000126790255E-2</c:v>
                </c:pt>
                <c:pt idx="4">
                  <c:v>8.4400003324844874E-3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85-48B5-A5E6-60ECDAF6695A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85-48B5-A5E6-60ECDAF6695A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85-48B5-A5E6-60ECDAF6695A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85-48B5-A5E6-60ECDAF6695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85-48B5-A5E6-60ECDAF6695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5.0000000000000001E-4</c:v>
                  </c:pt>
                  <c:pt idx="3">
                    <c:v>3.0000000000000003E-4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85-48B5-A5E6-60ECDAF6695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3.9635795023016257E-3</c:v>
                </c:pt>
                <c:pt idx="1">
                  <c:v>4.3476855062992703E-3</c:v>
                </c:pt>
                <c:pt idx="2">
                  <c:v>5.2886052172186164E-3</c:v>
                </c:pt>
                <c:pt idx="3">
                  <c:v>5.7483106136531738E-3</c:v>
                </c:pt>
                <c:pt idx="4">
                  <c:v>1.0251819875235896E-2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85-48B5-A5E6-60ECDAF6695A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</c:v>
                </c:pt>
                <c:pt idx="2">
                  <c:v>5205.5</c:v>
                </c:pt>
                <c:pt idx="3">
                  <c:v>7011.5</c:v>
                </c:pt>
                <c:pt idx="4">
                  <c:v>24704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85-48B5-A5E6-60ECDAF6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960304"/>
        <c:axId val="1"/>
      </c:scatterChart>
      <c:valAx>
        <c:axId val="57696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96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803C19-0452-9214-0D49-3B55387BE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1FC7FBBF-8DEF-F402-935A-CD1456C9B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selection activeCell="A25" sqref="A25:D2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24</v>
      </c>
      <c r="B2" t="s">
        <v>45</v>
      </c>
      <c r="C2" s="31" t="s">
        <v>41</v>
      </c>
      <c r="D2" s="3" t="s">
        <v>46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54815.538999999873</v>
      </c>
      <c r="D7" s="30" t="s">
        <v>47</v>
      </c>
    </row>
    <row r="8" spans="1:7" x14ac:dyDescent="0.2">
      <c r="A8" t="s">
        <v>3</v>
      </c>
      <c r="C8" s="8">
        <v>0.30938399999999999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9.2924576130736704E-3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-4.3304354929138474E-6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60173.79440648148</v>
      </c>
    </row>
    <row r="15" spans="1:7" x14ac:dyDescent="0.2">
      <c r="A15" s="12" t="s">
        <v>17</v>
      </c>
      <c r="B15" s="10"/>
      <c r="C15" s="13">
        <f ca="1">(C7+C11)+(C8+C12)*INT(MAX(F21:F3533))</f>
        <v>59794.395314759102</v>
      </c>
      <c r="D15" s="14" t="s">
        <v>38</v>
      </c>
      <c r="E15" s="15">
        <f ca="1">ROUND(2*(E14-$C$7)/$C$8,0)/2+E13</f>
        <v>17320</v>
      </c>
    </row>
    <row r="16" spans="1:7" x14ac:dyDescent="0.2">
      <c r="A16" s="16" t="s">
        <v>4</v>
      </c>
      <c r="B16" s="10"/>
      <c r="C16" s="17">
        <f ca="1">+C8+C12</f>
        <v>0.30937966956450708</v>
      </c>
      <c r="D16" s="14" t="s">
        <v>39</v>
      </c>
      <c r="E16" s="24">
        <f ca="1">ROUND(2*(E14-$C$15)/$C$16,0)/2+E13</f>
        <v>1227.5</v>
      </c>
    </row>
    <row r="17" spans="1:19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45156.054692482867</v>
      </c>
    </row>
    <row r="18" spans="1:19" ht="14.25" thickTop="1" thickBot="1" x14ac:dyDescent="0.25">
      <c r="A18" s="16" t="s">
        <v>5</v>
      </c>
      <c r="B18" s="10"/>
      <c r="C18" s="19">
        <f ca="1">+C15</f>
        <v>59794.395314759102</v>
      </c>
      <c r="D18" s="20">
        <f ca="1">+C16</f>
        <v>0.30937966956450708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7.727324731695592E-3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54815.538999999873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9.2924576130736704E-3</v>
      </c>
      <c r="Q21" s="2">
        <f>+C21-15018.5</f>
        <v>39797.038999999873</v>
      </c>
      <c r="S21">
        <f ca="1">+(O21-G21)^2</f>
        <v>8.6349768490770812E-5</v>
      </c>
    </row>
    <row r="22" spans="1:19" x14ac:dyDescent="0.2">
      <c r="A22" s="33" t="s">
        <v>48</v>
      </c>
      <c r="B22" s="34" t="s">
        <v>49</v>
      </c>
      <c r="C22" s="33">
        <v>55119.665500000003</v>
      </c>
      <c r="D22" s="33">
        <v>1.1000000000000001E-3</v>
      </c>
      <c r="E22">
        <f>+(C22-C$7)/C$8</f>
        <v>983.00655496124386</v>
      </c>
      <c r="F22">
        <f>ROUND(2*E22,0)/2</f>
        <v>983</v>
      </c>
      <c r="G22">
        <f>+C22-(C$7+F22*C$8)</f>
        <v>2.0280001263017766E-3</v>
      </c>
      <c r="I22">
        <f>+G22</f>
        <v>2.0280001263017766E-3</v>
      </c>
      <c r="O22">
        <f ca="1">+C$11+C$12*$F22</f>
        <v>5.0356395235393583E-3</v>
      </c>
      <c r="Q22" s="2">
        <f>+C22-15018.5</f>
        <v>40101.165500000003</v>
      </c>
      <c r="S22">
        <f ca="1">+(O22-G22)^2</f>
        <v>9.0458947438156429E-6</v>
      </c>
    </row>
    <row r="23" spans="1:19" x14ac:dyDescent="0.2">
      <c r="A23" s="33" t="s">
        <v>50</v>
      </c>
      <c r="B23" s="34" t="s">
        <v>49</v>
      </c>
      <c r="C23" s="33">
        <v>55864.6636</v>
      </c>
      <c r="D23" s="33">
        <v>5.0000000000000001E-4</v>
      </c>
      <c r="E23">
        <f>+(C23-C$7)/C$8</f>
        <v>3391.0111705845375</v>
      </c>
      <c r="F23">
        <f>ROUND(2*E23,0)/2</f>
        <v>3391</v>
      </c>
      <c r="G23">
        <f>+C23-(C$7+F23*C$8)</f>
        <v>3.4560001295176335E-3</v>
      </c>
      <c r="I23">
        <f>+G23</f>
        <v>3.4560001295176335E-3</v>
      </c>
      <c r="O23">
        <f ca="1">+C$11+C$12*$F23</f>
        <v>-5.3920491433971859E-3</v>
      </c>
      <c r="Q23" s="2">
        <f>+C23-15018.5</f>
        <v>40846.1636</v>
      </c>
      <c r="S23">
        <f ca="1">+(O23-G23)^2</f>
        <v>7.828797593592847E-5</v>
      </c>
    </row>
    <row r="24" spans="1:19" x14ac:dyDescent="0.2">
      <c r="A24" s="35" t="s">
        <v>51</v>
      </c>
      <c r="B24" s="36" t="s">
        <v>52</v>
      </c>
      <c r="C24" s="37">
        <v>56228.647100000002</v>
      </c>
      <c r="D24" s="37">
        <v>3.0000000000000003E-4</v>
      </c>
      <c r="E24">
        <f>+(C24-C$7)/C$8</f>
        <v>4567.4892689994595</v>
      </c>
      <c r="F24">
        <f>ROUND(2*E24,0)/2</f>
        <v>4567.5</v>
      </c>
      <c r="G24">
        <f>+C24-(C$7+F24*C$8)</f>
        <v>-3.3199998724739999E-3</v>
      </c>
      <c r="I24">
        <f>+G24</f>
        <v>-3.3199998724739999E-3</v>
      </c>
      <c r="O24">
        <f ca="1">+C$11+C$12*$F24</f>
        <v>-1.0486806500810327E-2</v>
      </c>
      <c r="Q24" s="2">
        <f>+C24-15018.5</f>
        <v>41210.147100000002</v>
      </c>
      <c r="S24">
        <f ca="1">+(O24-G24)^2</f>
        <v>5.136311724796551E-5</v>
      </c>
    </row>
    <row r="25" spans="1:19" x14ac:dyDescent="0.2">
      <c r="A25" s="38" t="s">
        <v>53</v>
      </c>
      <c r="B25" s="38" t="s">
        <v>49</v>
      </c>
      <c r="C25" s="39">
        <v>59794.391600000206</v>
      </c>
      <c r="D25" s="40">
        <v>4.0000000000000002E-4</v>
      </c>
      <c r="E25">
        <f>+(C25-C$7)/C$8</f>
        <v>16092.792775322361</v>
      </c>
      <c r="F25">
        <f>ROUND(2*E25,0)/2</f>
        <v>16093</v>
      </c>
      <c r="G25">
        <f>+C25-(C$7+F25*C$8)</f>
        <v>-6.4111999665328767E-2</v>
      </c>
      <c r="I25">
        <f>+G25</f>
        <v>-6.4111999665328767E-2</v>
      </c>
      <c r="O25">
        <f ca="1">+C$11+C$12*$F25</f>
        <v>-6.039724077438887E-2</v>
      </c>
      <c r="Q25" s="2">
        <f>+C25-15018.5</f>
        <v>44775.891600000206</v>
      </c>
      <c r="S25">
        <f ca="1">+(O25-G25)^2</f>
        <v>1.3799433617817011E-5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1" t="s">
        <v>55</v>
      </c>
      <c r="E1" t="s">
        <v>44</v>
      </c>
    </row>
    <row r="2" spans="1:7" x14ac:dyDescent="0.2">
      <c r="A2" t="s">
        <v>24</v>
      </c>
      <c r="B2" t="s">
        <v>45</v>
      </c>
      <c r="C2" s="31" t="s">
        <v>41</v>
      </c>
      <c r="D2" s="3" t="s">
        <v>46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54815.538999999873</v>
      </c>
      <c r="D7" s="30" t="s">
        <v>47</v>
      </c>
    </row>
    <row r="8" spans="1:7" x14ac:dyDescent="0.2">
      <c r="A8" t="s">
        <v>3</v>
      </c>
      <c r="C8" s="8">
        <v>0.20154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3.9635795023016257E-3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2.545434088784922E-7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60173.79440648148</v>
      </c>
    </row>
    <row r="15" spans="1:7" x14ac:dyDescent="0.2">
      <c r="A15" s="12" t="s">
        <v>17</v>
      </c>
      <c r="B15" s="10"/>
      <c r="C15" s="13">
        <f ca="1">(C7+C11)+(C8+C12)*INT(MAX(F21:F3533))</f>
        <v>59794.39341181975</v>
      </c>
      <c r="D15" s="14" t="s">
        <v>38</v>
      </c>
      <c r="E15" s="15">
        <f ca="1">ROUND(2*(E14-$C$7)/$C$8,0)/2+E13</f>
        <v>26587.5</v>
      </c>
    </row>
    <row r="16" spans="1:7" x14ac:dyDescent="0.2">
      <c r="A16" s="16" t="s">
        <v>4</v>
      </c>
      <c r="B16" s="10"/>
      <c r="C16" s="17">
        <f ca="1">+C8+C12</f>
        <v>0.20154025454340888</v>
      </c>
      <c r="D16" s="14" t="s">
        <v>39</v>
      </c>
      <c r="E16" s="24">
        <f ca="1">ROUND(2*(E14-$C$15)/$C$16,0)/2+E13</f>
        <v>1883.5</v>
      </c>
    </row>
    <row r="17" spans="1:19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45155.890314585595</v>
      </c>
    </row>
    <row r="18" spans="1:19" ht="14.25" thickTop="1" thickBot="1" x14ac:dyDescent="0.25">
      <c r="A18" s="16" t="s">
        <v>5</v>
      </c>
      <c r="B18" s="10"/>
      <c r="C18" s="19">
        <f ca="1">+C15</f>
        <v>59794.39341181975</v>
      </c>
      <c r="D18" s="20">
        <f ca="1">+C16</f>
        <v>0.20154025454340888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3.5891380732001707E-3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54815.538999999873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3.9635795023016257E-3</v>
      </c>
      <c r="Q21" s="2">
        <f>+C21-15018.5</f>
        <v>39797.038999999873</v>
      </c>
      <c r="S21">
        <f ca="1">+(O21-G21)^2</f>
        <v>1.5709962471065603E-5</v>
      </c>
    </row>
    <row r="22" spans="1:19" x14ac:dyDescent="0.2">
      <c r="A22" s="33" t="s">
        <v>48</v>
      </c>
      <c r="B22" s="34" t="s">
        <v>49</v>
      </c>
      <c r="C22" s="33">
        <v>55119.665500000003</v>
      </c>
      <c r="D22" s="33">
        <v>1.1000000000000001E-3</v>
      </c>
      <c r="E22">
        <f>+(C22-C$7)/C$8</f>
        <v>1509.0130991372901</v>
      </c>
      <c r="F22">
        <f>ROUND(2*E22,0)/2</f>
        <v>1509</v>
      </c>
      <c r="G22">
        <f>+C22-(C$7+F22*C$8)</f>
        <v>2.640000129758846E-3</v>
      </c>
      <c r="I22">
        <f>+G22</f>
        <v>2.640000129758846E-3</v>
      </c>
      <c r="O22">
        <f ca="1">+C$11+C$12*$F22</f>
        <v>4.3476855062992703E-3</v>
      </c>
      <c r="Q22" s="2">
        <f>+C22-15018.5</f>
        <v>40101.165500000003</v>
      </c>
      <c r="S22">
        <f ca="1">+(O22-G22)^2</f>
        <v>2.9161893452500106E-6</v>
      </c>
    </row>
    <row r="23" spans="1:19" x14ac:dyDescent="0.2">
      <c r="A23" s="33" t="s">
        <v>50</v>
      </c>
      <c r="B23" s="34" t="s">
        <v>49</v>
      </c>
      <c r="C23" s="33">
        <v>55864.6636</v>
      </c>
      <c r="D23" s="33">
        <v>5.0000000000000001E-4</v>
      </c>
      <c r="E23">
        <f>+(C23-C$7)/C$8</f>
        <v>5205.5403393873503</v>
      </c>
      <c r="F23">
        <f>ROUND(2*E23,0)/2</f>
        <v>5205.5</v>
      </c>
      <c r="G23">
        <f>+C23-(C$7+F23*C$8)</f>
        <v>8.1300001256749965E-3</v>
      </c>
      <c r="I23">
        <f>+G23</f>
        <v>8.1300001256749965E-3</v>
      </c>
      <c r="O23">
        <f ca="1">+C$11+C$12*$F23</f>
        <v>5.2886052172186164E-3</v>
      </c>
      <c r="Q23" s="2">
        <f>+C23-15018.5</f>
        <v>40846.1636</v>
      </c>
      <c r="S23">
        <f ca="1">+(O23-G23)^2</f>
        <v>8.0735250258018415E-6</v>
      </c>
    </row>
    <row r="24" spans="1:19" x14ac:dyDescent="0.2">
      <c r="A24" s="35" t="s">
        <v>51</v>
      </c>
      <c r="B24" s="36" t="s">
        <v>52</v>
      </c>
      <c r="C24" s="37">
        <v>56228.647100000002</v>
      </c>
      <c r="D24" s="37">
        <v>3.0000000000000003E-4</v>
      </c>
      <c r="E24">
        <f>+(C24-C$7)/C$8</f>
        <v>7011.5515530422181</v>
      </c>
      <c r="F24">
        <f>ROUND(2*E24,0)/2</f>
        <v>7011.5</v>
      </c>
      <c r="G24">
        <f>+C24-(C$7+F24*C$8)</f>
        <v>1.0390000126790255E-2</v>
      </c>
      <c r="I24">
        <f>+G24</f>
        <v>1.0390000126790255E-2</v>
      </c>
      <c r="O24">
        <f ca="1">+C$11+C$12*$F24</f>
        <v>5.7483106136531738E-3</v>
      </c>
      <c r="Q24" s="2">
        <f>+C24-15018.5</f>
        <v>41210.147100000002</v>
      </c>
      <c r="S24">
        <f ca="1">+(O24-G24)^2</f>
        <v>2.1545281536366758E-5</v>
      </c>
    </row>
    <row r="25" spans="1:19" x14ac:dyDescent="0.2">
      <c r="A25" s="38" t="s">
        <v>53</v>
      </c>
      <c r="B25" s="38" t="s">
        <v>49</v>
      </c>
      <c r="C25" s="39">
        <v>59794.391600000206</v>
      </c>
      <c r="D25" s="40">
        <v>4.0000000000000002E-4</v>
      </c>
      <c r="E25">
        <f>+(C25-C$7)/C$8</f>
        <v>24704.041877544572</v>
      </c>
      <c r="F25">
        <f>ROUND(2*E25,0)/2</f>
        <v>24704</v>
      </c>
      <c r="G25">
        <f>+C25-(C$7+F25*C$8)</f>
        <v>8.4400003324844874E-3</v>
      </c>
      <c r="I25">
        <f>+G25</f>
        <v>8.4400003324844874E-3</v>
      </c>
      <c r="O25">
        <f ca="1">+C$11+C$12*$F25</f>
        <v>1.0251819875235896E-2</v>
      </c>
      <c r="Q25" s="2">
        <f>+C25-15018.5</f>
        <v>44775.891600000206</v>
      </c>
      <c r="S25">
        <f ca="1">+(O25-G25)^2</f>
        <v>3.282690055495925E-6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2023-08-17T07:03:56Z</dcterms:modified>
</cp:coreProperties>
</file>