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5B13D0F-9710-4AB5-BF9B-464391E0671C}" xr6:coauthVersionLast="47" xr6:coauthVersionMax="47" xr10:uidLastSave="{00000000-0000-0000-0000-000000000000}"/>
  <bookViews>
    <workbookView xWindow="420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I28" i="1"/>
  <c r="E29" i="1"/>
  <c r="F29" i="1"/>
  <c r="G29" i="1"/>
  <c r="I29" i="1"/>
  <c r="D9" i="1"/>
  <c r="C9" i="1"/>
  <c r="C21" i="1"/>
  <c r="E21" i="1"/>
  <c r="F21" i="1"/>
  <c r="G21" i="1"/>
  <c r="I21" i="1"/>
  <c r="E22" i="1"/>
  <c r="F22" i="1"/>
  <c r="G22" i="1"/>
  <c r="J22" i="1"/>
  <c r="E23" i="1"/>
  <c r="F23" i="1"/>
  <c r="G23" i="1"/>
  <c r="J23" i="1"/>
  <c r="E24" i="1"/>
  <c r="F24" i="1"/>
  <c r="G24" i="1"/>
  <c r="E25" i="1"/>
  <c r="F25" i="1"/>
  <c r="G25" i="1"/>
  <c r="J25" i="1"/>
  <c r="E26" i="1"/>
  <c r="F26" i="1"/>
  <c r="G26" i="1"/>
  <c r="J26" i="1"/>
  <c r="E27" i="1"/>
  <c r="F27" i="1"/>
  <c r="G27" i="1"/>
  <c r="K27" i="1"/>
  <c r="Q28" i="1"/>
  <c r="Q29" i="1"/>
  <c r="Q22" i="1"/>
  <c r="Q23" i="1"/>
  <c r="J24" i="1"/>
  <c r="Q24" i="1"/>
  <c r="Q25" i="1"/>
  <c r="Q26" i="1"/>
  <c r="Q27" i="1"/>
  <c r="A21" i="1"/>
  <c r="F16" i="1"/>
  <c r="F17" i="1" s="1"/>
  <c r="C17" i="1"/>
  <c r="Q21" i="1"/>
  <c r="C11" i="1"/>
  <c r="C12" i="1"/>
  <c r="C16" i="1" l="1"/>
  <c r="D18" i="1" s="1"/>
  <c r="O22" i="1"/>
  <c r="S22" i="1" s="1"/>
  <c r="O23" i="1"/>
  <c r="S23" i="1" s="1"/>
  <c r="O25" i="1"/>
  <c r="S25" i="1" s="1"/>
  <c r="O24" i="1"/>
  <c r="S24" i="1" s="1"/>
  <c r="O27" i="1"/>
  <c r="S27" i="1" s="1"/>
  <c r="C15" i="1"/>
  <c r="O21" i="1"/>
  <c r="S21" i="1" s="1"/>
  <c r="O26" i="1"/>
  <c r="S26" i="1" s="1"/>
  <c r="O29" i="1"/>
  <c r="S29" i="1" s="1"/>
  <c r="O28" i="1"/>
  <c r="S28" i="1" s="1"/>
  <c r="S19" i="1" l="1"/>
  <c r="C18" i="1"/>
  <c r="F18" i="1"/>
  <c r="F19" i="1" s="1"/>
</calcChain>
</file>

<file path=xl/sharedStrings.xml><?xml version="1.0" encoding="utf-8"?>
<sst xmlns="http://schemas.openxmlformats.org/spreadsheetml/2006/main" count="69" uniqueCount="55">
  <si>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</si>
  <si>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</si>
  <si>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</si>
  <si>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</si>
  <si>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</si>
  <si>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</si>
  <si>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</si>
  <si>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</si>
  <si>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</si>
  <si>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</si>
  <si>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</si>
  <si>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</si>
  <si>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</si>
  <si>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</si>
  <si>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</si>
  <si>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</si>
  <si>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</si>
  <si>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</si>
  <si>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</si>
  <si>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</si>
  <si>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</si>
  <si>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</si>
  <si>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</si>
  <si>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</si>
  <si>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</si>
  <si>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</si>
  <si>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</si>
  <si>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</si>
  <si>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</si>
  <si>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</si>
  <si>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</si>
  <si>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</si>
  <si>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</si>
  <si>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</si>
  <si>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</si>
  <si>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</si>
  <si>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</si>
  <si>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</si>
  <si>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</si>
  <si>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G1721-1591</t>
  </si>
  <si>
    <t>G1721-1591_Peg.xls</t>
  </si>
  <si>
    <t>EW</t>
  </si>
  <si>
    <t>Peg</t>
  </si>
  <si>
    <t>VSX</t>
  </si>
  <si>
    <t>IBVS 6010</t>
  </si>
  <si>
    <t>I</t>
  </si>
  <si>
    <t>IBVS 6042</t>
  </si>
  <si>
    <t>IBVS 6118</t>
  </si>
  <si>
    <t>OEJV 0191</t>
  </si>
  <si>
    <t>II</t>
  </si>
  <si>
    <t>pg</t>
  </si>
  <si>
    <t>vis</t>
  </si>
  <si>
    <t>PE</t>
  </si>
  <si>
    <t>CCD</t>
  </si>
  <si>
    <t>V0767 Peg / GSC 1721-1591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</si>
</sst>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center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1721-1591 -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D4-4ECB-AB5A-578BFCE97F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7">
                  <c:v>-2.7436000091256574E-2</c:v>
                </c:pt>
                <c:pt idx="8">
                  <c:v>-3.4271000084117986E-2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D4-4ECB-AB5A-578BFCE97F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-1.1203000089153647E-2</c:v>
                </c:pt>
                <c:pt idx="2">
                  <c:v>-1.1121000090497546E-2</c:v>
                </c:pt>
                <c:pt idx="3">
                  <c:v>-1.1115000088466331E-2</c:v>
                </c:pt>
                <c:pt idx="4">
                  <c:v>-5.5150000844150782E-3</c:v>
                </c:pt>
                <c:pt idx="5">
                  <c:v>-1.0684000088076573E-2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D4-4ECB-AB5A-578BFCE97F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-1.8690000084461644E-2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D4-4ECB-AB5A-578BFCE97F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D4-4ECB-AB5A-578BFCE97F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D4-4ECB-AB5A-578BFCE97F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D4-4ECB-AB5A-578BFCE97F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2.2950970119279494E-3</c:v>
                </c:pt>
                <c:pt idx="1">
                  <c:v>-1.026986128301012E-2</c:v>
                </c:pt>
                <c:pt idx="2">
                  <c:v>-1.0418173731575676E-2</c:v>
                </c:pt>
                <c:pt idx="3">
                  <c:v>-1.0429025861958522E-2</c:v>
                </c:pt>
                <c:pt idx="4">
                  <c:v>-1.0790763541386708E-2</c:v>
                </c:pt>
                <c:pt idx="5">
                  <c:v>-1.0937267301555125E-2</c:v>
                </c:pt>
                <c:pt idx="6">
                  <c:v>-1.9608119477448761E-2</c:v>
                </c:pt>
                <c:pt idx="7">
                  <c:v>-2.7302279918886299E-2</c:v>
                </c:pt>
                <c:pt idx="8">
                  <c:v>-3.2574606596552119E-2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D4-4ECB-AB5A-578BFCE97F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D4-4ECB-AB5A-578BFCE97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787416"/>
        <c:axId val="1"/>
      </c:scatterChart>
      <c:valAx>
        <c:axId val="525787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787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103E22-32E6-EA04-E248-78899E2BF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54</v>
      </c>
      <c r="E1" t="s">
        <v>40</v>
      </c>
    </row>
    <row r="2" spans="1:6" x14ac:dyDescent="0.2">
      <c r="A2" t="s">
        <v>23</v>
      </c>
      <c r="B2" s="3" t="s">
        <v>41</v>
      </c>
      <c r="C2" s="30" t="s">
        <v>38</v>
      </c>
      <c r="D2" s="3" t="s">
        <v>42</v>
      </c>
      <c r="E2" s="31" t="s">
        <v>39</v>
      </c>
      <c r="F2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41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54307.796000000089</v>
      </c>
      <c r="D7" s="29" t="s">
        <v>43</v>
      </c>
    </row>
    <row r="8" spans="1:6" x14ac:dyDescent="0.2">
      <c r="A8" t="s">
        <v>3</v>
      </c>
      <c r="C8" s="8">
        <v>0.31889800000000001</v>
      </c>
      <c r="D8" s="29" t="s">
        <v>43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41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41"/>
      <c r="C11" s="21">
        <f ca="1">INTERCEPT(INDIRECT($D$9):G992,INDIRECT($C$9):F992)</f>
        <v>2.2950970119279494E-3</v>
      </c>
      <c r="D11" s="3"/>
      <c r="E11" s="10"/>
    </row>
    <row r="12" spans="1:6" x14ac:dyDescent="0.2">
      <c r="A12" s="10" t="s">
        <v>16</v>
      </c>
      <c r="B12" s="41"/>
      <c r="C12" s="21">
        <f ca="1">SLOPE(INDIRECT($D$9):G992,INDIRECT($C$9):F992)</f>
        <v>-3.6173767942818682E-6</v>
      </c>
      <c r="D12" s="3"/>
      <c r="E12" s="10"/>
    </row>
    <row r="13" spans="1:6" x14ac:dyDescent="0.2">
      <c r="A13" s="10" t="s">
        <v>18</v>
      </c>
      <c r="B13" s="41"/>
      <c r="C13" s="3" t="s">
        <v>13</v>
      </c>
    </row>
    <row r="14" spans="1:6" x14ac:dyDescent="0.2">
      <c r="A14" s="10"/>
      <c r="B14" s="41"/>
      <c r="C14" s="10"/>
    </row>
    <row r="15" spans="1:6" x14ac:dyDescent="0.2">
      <c r="A15" s="12" t="s">
        <v>17</v>
      </c>
      <c r="B15" s="41"/>
      <c r="C15" s="13">
        <f ca="1">(C7+C11)+(C8+C12)*INT(MAX(F21:F3533))</f>
        <v>57381.62124920218</v>
      </c>
      <c r="E15" s="14" t="s">
        <v>34</v>
      </c>
      <c r="F15" s="11">
        <v>1</v>
      </c>
    </row>
    <row r="16" spans="1:6" x14ac:dyDescent="0.2">
      <c r="A16" s="16" t="s">
        <v>4</v>
      </c>
      <c r="B16" s="41"/>
      <c r="C16" s="17">
        <f ca="1">+C8+C12</f>
        <v>0.31889438262320574</v>
      </c>
      <c r="E16" s="14" t="s">
        <v>30</v>
      </c>
      <c r="F16" s="15">
        <f ca="1">NOW()+15018.5+$C$5/24</f>
        <v>60186.699879050924</v>
      </c>
    </row>
    <row r="17" spans="1:21" ht="13.5" thickBot="1" x14ac:dyDescent="0.25">
      <c r="A17" s="14" t="s">
        <v>27</v>
      </c>
      <c r="B17" s="41"/>
      <c r="C17" s="10">
        <f>COUNT(C21:C2191)</f>
        <v>9</v>
      </c>
      <c r="E17" s="14" t="s">
        <v>35</v>
      </c>
      <c r="F17" s="15">
        <f ca="1">ROUND(2*(F16-$C$7)/$C$8,0)/2+F15</f>
        <v>18436</v>
      </c>
    </row>
    <row r="18" spans="1:21" ht="14.25" thickTop="1" thickBot="1" x14ac:dyDescent="0.25">
      <c r="A18" s="16" t="s">
        <v>5</v>
      </c>
      <c r="B18" s="41"/>
      <c r="C18" s="19">
        <f ca="1">+C15</f>
        <v>57381.62124920218</v>
      </c>
      <c r="D18" s="20">
        <f ca="1">+C16</f>
        <v>0.31889438262320574</v>
      </c>
      <c r="E18" s="14" t="s">
        <v>36</v>
      </c>
      <c r="F18" s="23">
        <f ca="1">ROUND(2*(F16-$C$15)/$C$16,0)/2+F15</f>
        <v>8797.5</v>
      </c>
    </row>
    <row r="19" spans="1:21" ht="13.5" thickTop="1" x14ac:dyDescent="0.2">
      <c r="E19" s="14" t="s">
        <v>31</v>
      </c>
      <c r="F19" s="18">
        <f ca="1">+$C$15+$C$16*F18-15018.5-$C$5/24</f>
        <v>45168.990413663167</v>
      </c>
      <c r="S19">
        <f ca="1">SQRT(SUM(S21:S50)/(COUNT(S21:S50)-1))</f>
        <v>2.2005437782566953E-3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VSX</v>
      </c>
      <c r="C21" s="8">
        <f>C$7</f>
        <v>54307.796000000089</v>
      </c>
      <c r="D21" s="8" t="s">
        <v>13</v>
      </c>
      <c r="E21">
        <f t="shared" ref="E21:E27" si="0">+(C21-C$7)/C$8</f>
        <v>0</v>
      </c>
      <c r="F21">
        <f t="shared" ref="F21:F29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2.2950970119279494E-3</v>
      </c>
      <c r="Q21" s="2">
        <f t="shared" ref="Q21:Q27" si="4">+C21-15018.5</f>
        <v>39289.296000000089</v>
      </c>
      <c r="S21">
        <f t="shared" ref="S21:S27" ca="1" si="5">+(O21-G21)^2</f>
        <v>5.2674702941606017E-6</v>
      </c>
    </row>
    <row r="22" spans="1:21" x14ac:dyDescent="0.2">
      <c r="A22" s="37" t="s">
        <v>47</v>
      </c>
      <c r="B22" s="38" t="s">
        <v>45</v>
      </c>
      <c r="C22" s="39">
        <v>55415.476999999999</v>
      </c>
      <c r="D22" s="40">
        <v>2.9999999999999997E-4</v>
      </c>
      <c r="E22">
        <f t="shared" si="0"/>
        <v>3473.4648696445556</v>
      </c>
      <c r="F22">
        <f t="shared" si="1"/>
        <v>3473.5</v>
      </c>
      <c r="G22">
        <f t="shared" si="2"/>
        <v>-1.1203000089153647E-2</v>
      </c>
      <c r="J22">
        <f>+G22</f>
        <v>-1.1203000089153647E-2</v>
      </c>
      <c r="O22">
        <f t="shared" ca="1" si="3"/>
        <v>-1.026986128301012E-2</v>
      </c>
      <c r="Q22" s="2">
        <f t="shared" si="4"/>
        <v>40396.976999999999</v>
      </c>
      <c r="S22">
        <f t="shared" ca="1" si="5"/>
        <v>8.7074803153096677E-7</v>
      </c>
    </row>
    <row r="23" spans="1:21" x14ac:dyDescent="0.2">
      <c r="A23" s="37" t="s">
        <v>47</v>
      </c>
      <c r="B23" s="38" t="s">
        <v>45</v>
      </c>
      <c r="C23" s="39">
        <v>55428.551899999999</v>
      </c>
      <c r="D23" s="40">
        <v>1E-4</v>
      </c>
      <c r="E23">
        <f t="shared" si="0"/>
        <v>3514.465126780065</v>
      </c>
      <c r="F23">
        <f t="shared" si="1"/>
        <v>3514.5</v>
      </c>
      <c r="G23">
        <f t="shared" si="2"/>
        <v>-1.1121000090497546E-2</v>
      </c>
      <c r="J23">
        <f>+G23</f>
        <v>-1.1121000090497546E-2</v>
      </c>
      <c r="O23">
        <f t="shared" ca="1" si="3"/>
        <v>-1.0418173731575676E-2</v>
      </c>
      <c r="Q23" s="2">
        <f t="shared" si="4"/>
        <v>40410.051899999999</v>
      </c>
      <c r="S23">
        <f t="shared" ca="1" si="5"/>
        <v>4.93964890795373E-7</v>
      </c>
    </row>
    <row r="24" spans="1:21" x14ac:dyDescent="0.2">
      <c r="A24" s="37" t="s">
        <v>47</v>
      </c>
      <c r="B24" s="38" t="s">
        <v>45</v>
      </c>
      <c r="C24" s="39">
        <v>55429.508600000001</v>
      </c>
      <c r="D24" s="40">
        <v>1E-4</v>
      </c>
      <c r="E24">
        <f t="shared" si="0"/>
        <v>3517.465145594866</v>
      </c>
      <c r="F24">
        <f t="shared" si="1"/>
        <v>3517.5</v>
      </c>
      <c r="G24">
        <f t="shared" si="2"/>
        <v>-1.1115000088466331E-2</v>
      </c>
      <c r="J24">
        <f>+G24</f>
        <v>-1.1115000088466331E-2</v>
      </c>
      <c r="O24">
        <f t="shared" ca="1" si="3"/>
        <v>-1.0429025861958522E-2</v>
      </c>
      <c r="Q24" s="2">
        <f t="shared" si="4"/>
        <v>40411.008600000001</v>
      </c>
      <c r="S24">
        <f t="shared" ca="1" si="5"/>
        <v>4.7056063943298777E-7</v>
      </c>
    </row>
    <row r="25" spans="1:21" x14ac:dyDescent="0.2">
      <c r="A25" s="32" t="s">
        <v>44</v>
      </c>
      <c r="B25" s="33" t="s">
        <v>45</v>
      </c>
      <c r="C25" s="32">
        <v>55461.404000000002</v>
      </c>
      <c r="D25" s="32">
        <v>1.5E-3</v>
      </c>
      <c r="E25">
        <f t="shared" si="0"/>
        <v>3617.4827060687517</v>
      </c>
      <c r="F25">
        <f t="shared" si="1"/>
        <v>3617.5</v>
      </c>
      <c r="G25">
        <f t="shared" si="2"/>
        <v>-5.5150000844150782E-3</v>
      </c>
      <c r="J25">
        <f>+G25</f>
        <v>-5.5150000844150782E-3</v>
      </c>
      <c r="O25">
        <f t="shared" ca="1" si="3"/>
        <v>-1.0790763541386708E-2</v>
      </c>
      <c r="Q25" s="2">
        <f t="shared" si="4"/>
        <v>40442.904000000002</v>
      </c>
      <c r="S25">
        <f t="shared" ca="1" si="5"/>
        <v>2.7833680053917245E-5</v>
      </c>
    </row>
    <row r="26" spans="1:21" x14ac:dyDescent="0.2">
      <c r="A26" s="32" t="s">
        <v>44</v>
      </c>
      <c r="B26" s="33" t="s">
        <v>45</v>
      </c>
      <c r="C26" s="32">
        <v>55474.314200000001</v>
      </c>
      <c r="D26" s="32">
        <v>4.0000000000000002E-4</v>
      </c>
      <c r="E26">
        <f t="shared" si="0"/>
        <v>3657.9664971241941</v>
      </c>
      <c r="F26">
        <f t="shared" si="1"/>
        <v>3658</v>
      </c>
      <c r="G26">
        <f t="shared" si="2"/>
        <v>-1.0684000088076573E-2</v>
      </c>
      <c r="J26">
        <f>+G26</f>
        <v>-1.0684000088076573E-2</v>
      </c>
      <c r="O26">
        <f t="shared" ca="1" si="3"/>
        <v>-1.0937267301555125E-2</v>
      </c>
      <c r="Q26" s="2">
        <f t="shared" si="4"/>
        <v>40455.814200000001</v>
      </c>
      <c r="S26">
        <f t="shared" ca="1" si="5"/>
        <v>6.4144281423190573E-8</v>
      </c>
    </row>
    <row r="27" spans="1:21" x14ac:dyDescent="0.2">
      <c r="A27" s="34" t="s">
        <v>46</v>
      </c>
      <c r="B27" s="35" t="s">
        <v>45</v>
      </c>
      <c r="C27" s="36">
        <v>56238.704700000002</v>
      </c>
      <c r="D27" s="36">
        <v>3.0000000000000003E-4</v>
      </c>
      <c r="E27">
        <f t="shared" si="0"/>
        <v>6054.9413919181452</v>
      </c>
      <c r="F27">
        <f t="shared" si="1"/>
        <v>6055</v>
      </c>
      <c r="G27">
        <f t="shared" si="2"/>
        <v>-1.8690000084461644E-2</v>
      </c>
      <c r="K27">
        <f>+G27</f>
        <v>-1.8690000084461644E-2</v>
      </c>
      <c r="O27">
        <f t="shared" ca="1" si="3"/>
        <v>-1.9608119477448761E-2</v>
      </c>
      <c r="Q27" s="2">
        <f t="shared" si="4"/>
        <v>41220.204700000002</v>
      </c>
      <c r="S27">
        <f t="shared" ca="1" si="5"/>
        <v>8.4294321977903228E-7</v>
      </c>
    </row>
    <row r="28" spans="1:21" x14ac:dyDescent="0.2">
      <c r="A28" s="23" t="s">
        <v>48</v>
      </c>
      <c r="B28" s="3" t="s">
        <v>49</v>
      </c>
      <c r="C28" s="8">
        <v>56916.991999999998</v>
      </c>
      <c r="D28" s="8">
        <v>5.0000000000000001E-3</v>
      </c>
      <c r="E28">
        <f>+(C28-C$7)/C$8</f>
        <v>8181.9139662208881</v>
      </c>
      <c r="F28">
        <f t="shared" si="1"/>
        <v>8182</v>
      </c>
      <c r="G28">
        <f>+C28-(C$7+F28*C$8)</f>
        <v>-2.7436000091256574E-2</v>
      </c>
      <c r="I28">
        <f>+G28</f>
        <v>-2.7436000091256574E-2</v>
      </c>
      <c r="O28">
        <f ca="1">+C$11+C$12*$F28</f>
        <v>-2.7302279918886299E-2</v>
      </c>
      <c r="Q28" s="2">
        <f>+C28-15018.5</f>
        <v>41898.491999999998</v>
      </c>
      <c r="S28">
        <f ca="1">+(O28-G28)^2</f>
        <v>1.7881084498735971E-8</v>
      </c>
    </row>
    <row r="29" spans="1:21" x14ac:dyDescent="0.2">
      <c r="A29" s="23" t="s">
        <v>48</v>
      </c>
      <c r="B29" s="3" t="s">
        <v>45</v>
      </c>
      <c r="C29" s="8">
        <v>57381.779000000002</v>
      </c>
      <c r="D29" s="8">
        <v>5.0000000000000001E-3</v>
      </c>
      <c r="E29">
        <f>+(C29-C$7)/C$8</f>
        <v>9639.3925330353686</v>
      </c>
      <c r="F29">
        <f t="shared" si="1"/>
        <v>9639.5</v>
      </c>
      <c r="G29">
        <f>+C29-(C$7+F29*C$8)</f>
        <v>-3.4271000084117986E-2</v>
      </c>
      <c r="I29">
        <f>+G29</f>
        <v>-3.4271000084117986E-2</v>
      </c>
      <c r="O29">
        <f ca="1">+C$11+C$12*$F29</f>
        <v>-3.2574606596552119E-2</v>
      </c>
      <c r="Q29" s="2">
        <f>+C29-15018.5</f>
        <v>42363.279000000002</v>
      </c>
      <c r="S29">
        <f ca="1">+(O29-G29)^2</f>
        <v>2.8777508646558854E-6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2023-08-30T04:47:49Z</dcterms:modified>
</cp:coreProperties>
</file>