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083928F-EB17-46D2-995E-7928A515AB7A}" xr6:coauthVersionLast="47" xr6:coauthVersionMax="47" xr10:uidLastSave="{00000000-0000-0000-0000-000000000000}"/>
  <bookViews>
    <workbookView xWindow="13260" yWindow="90" windowWidth="14505" windowHeight="1449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28" i="2" l="1"/>
  <c r="F128" i="2" s="1"/>
  <c r="G128" i="2" s="1"/>
  <c r="K128" i="2" s="1"/>
  <c r="Q128" i="2"/>
  <c r="E129" i="2"/>
  <c r="F129" i="2"/>
  <c r="G129" i="2" s="1"/>
  <c r="K129" i="2" s="1"/>
  <c r="Q129" i="2"/>
  <c r="E130" i="2"/>
  <c r="F130" i="2" s="1"/>
  <c r="G130" i="2" s="1"/>
  <c r="K130" i="2" s="1"/>
  <c r="Q130" i="2"/>
  <c r="Q125" i="2"/>
  <c r="Q126" i="2"/>
  <c r="Q127" i="2"/>
  <c r="C7" i="2"/>
  <c r="E125" i="2"/>
  <c r="F125" i="2" s="1"/>
  <c r="G125" i="2" s="1"/>
  <c r="K125" i="2" s="1"/>
  <c r="C8" i="2"/>
  <c r="C9" i="2"/>
  <c r="D9" i="2"/>
  <c r="E74" i="2"/>
  <c r="F74" i="2" s="1"/>
  <c r="G74" i="2" s="1"/>
  <c r="K74" i="2" s="1"/>
  <c r="E77" i="2"/>
  <c r="F77" i="2" s="1"/>
  <c r="G77" i="2" s="1"/>
  <c r="J77" i="2" s="1"/>
  <c r="E81" i="2"/>
  <c r="E23" i="3" s="1"/>
  <c r="F81" i="2"/>
  <c r="G81" i="2"/>
  <c r="K81" i="2" s="1"/>
  <c r="E86" i="2"/>
  <c r="F86" i="2" s="1"/>
  <c r="G86" i="2" s="1"/>
  <c r="K86" i="2" s="1"/>
  <c r="E87" i="2"/>
  <c r="F87" i="2" s="1"/>
  <c r="G87" i="2" s="1"/>
  <c r="K87" i="2" s="1"/>
  <c r="E71" i="2"/>
  <c r="E15" i="3" s="1"/>
  <c r="E76" i="2"/>
  <c r="F76" i="2" s="1"/>
  <c r="G76" i="2" s="1"/>
  <c r="K76" i="2" s="1"/>
  <c r="E79" i="2"/>
  <c r="E22" i="3" s="1"/>
  <c r="F79" i="2"/>
  <c r="G79" i="2" s="1"/>
  <c r="K79" i="2" s="1"/>
  <c r="E91" i="2"/>
  <c r="F91" i="2" s="1"/>
  <c r="G91" i="2" s="1"/>
  <c r="K91" i="2" s="1"/>
  <c r="E92" i="2"/>
  <c r="F92" i="2" s="1"/>
  <c r="G92" i="2" s="1"/>
  <c r="K92" i="2" s="1"/>
  <c r="E93" i="2"/>
  <c r="F93" i="2"/>
  <c r="G93" i="2"/>
  <c r="K93" i="2" s="1"/>
  <c r="E94" i="2"/>
  <c r="F94" i="2" s="1"/>
  <c r="G94" i="2" s="1"/>
  <c r="K94" i="2" s="1"/>
  <c r="E102" i="2"/>
  <c r="F102" i="2" s="1"/>
  <c r="G102" i="2" s="1"/>
  <c r="K102" i="2" s="1"/>
  <c r="E107" i="2"/>
  <c r="F107" i="2"/>
  <c r="G107" i="2" s="1"/>
  <c r="J107" i="2" s="1"/>
  <c r="E118" i="2"/>
  <c r="F118" i="2" s="1"/>
  <c r="G118" i="2" s="1"/>
  <c r="K118" i="2" s="1"/>
  <c r="E117" i="2"/>
  <c r="F117" i="2" s="1"/>
  <c r="G117" i="2" s="1"/>
  <c r="K117" i="2" s="1"/>
  <c r="E115" i="2"/>
  <c r="F115" i="2" s="1"/>
  <c r="G115" i="2" s="1"/>
  <c r="K115" i="2" s="1"/>
  <c r="E119" i="2"/>
  <c r="F119" i="2"/>
  <c r="G119" i="2" s="1"/>
  <c r="K119" i="2" s="1"/>
  <c r="E123" i="2"/>
  <c r="F123" i="2" s="1"/>
  <c r="G123" i="2" s="1"/>
  <c r="K123" i="2" s="1"/>
  <c r="E124" i="2"/>
  <c r="F124" i="2" s="1"/>
  <c r="G124" i="2" s="1"/>
  <c r="K124" i="2" s="1"/>
  <c r="E80" i="2"/>
  <c r="F80" i="2" s="1"/>
  <c r="G80" i="2" s="1"/>
  <c r="K80" i="2" s="1"/>
  <c r="E82" i="2"/>
  <c r="F82" i="2"/>
  <c r="G82" i="2"/>
  <c r="K82" i="2" s="1"/>
  <c r="E83" i="2"/>
  <c r="F83" i="2" s="1"/>
  <c r="G83" i="2" s="1"/>
  <c r="K83" i="2" s="1"/>
  <c r="E84" i="2"/>
  <c r="F84" i="2"/>
  <c r="G84" i="2"/>
  <c r="K84" i="2"/>
  <c r="E85" i="2"/>
  <c r="F85" i="2" s="1"/>
  <c r="G85" i="2" s="1"/>
  <c r="K85" i="2" s="1"/>
  <c r="E88" i="2"/>
  <c r="F88" i="2" s="1"/>
  <c r="G88" i="2" s="1"/>
  <c r="K88" i="2" s="1"/>
  <c r="E89" i="2"/>
  <c r="E25" i="3" s="1"/>
  <c r="F89" i="2"/>
  <c r="G89" i="2" s="1"/>
  <c r="K89" i="2" s="1"/>
  <c r="E90" i="2"/>
  <c r="E26" i="3" s="1"/>
  <c r="E95" i="2"/>
  <c r="F95" i="2"/>
  <c r="G95" i="2" s="1"/>
  <c r="K95" i="2" s="1"/>
  <c r="E96" i="2"/>
  <c r="F96" i="2"/>
  <c r="G96" i="2"/>
  <c r="K96" i="2" s="1"/>
  <c r="E97" i="2"/>
  <c r="F97" i="2" s="1"/>
  <c r="G97" i="2" s="1"/>
  <c r="K97" i="2" s="1"/>
  <c r="E98" i="2"/>
  <c r="F98" i="2" s="1"/>
  <c r="U98" i="2" s="1"/>
  <c r="E99" i="2"/>
  <c r="F99" i="2" s="1"/>
  <c r="U99" i="2" s="1"/>
  <c r="E100" i="2"/>
  <c r="F100" i="2" s="1"/>
  <c r="G100" i="2" s="1"/>
  <c r="K100" i="2" s="1"/>
  <c r="E101" i="2"/>
  <c r="F101" i="2" s="1"/>
  <c r="G101" i="2" s="1"/>
  <c r="K101" i="2" s="1"/>
  <c r="E103" i="2"/>
  <c r="F103" i="2" s="1"/>
  <c r="G103" i="2" s="1"/>
  <c r="K103" i="2" s="1"/>
  <c r="E104" i="2"/>
  <c r="F104" i="2" s="1"/>
  <c r="G104" i="2" s="1"/>
  <c r="K104" i="2" s="1"/>
  <c r="E105" i="2"/>
  <c r="F105" i="2"/>
  <c r="G105" i="2" s="1"/>
  <c r="K105" i="2" s="1"/>
  <c r="E106" i="2"/>
  <c r="F106" i="2" s="1"/>
  <c r="G106" i="2" s="1"/>
  <c r="K106" i="2" s="1"/>
  <c r="E108" i="2"/>
  <c r="F108" i="2"/>
  <c r="G108" i="2" s="1"/>
  <c r="K108" i="2" s="1"/>
  <c r="E109" i="2"/>
  <c r="F109" i="2"/>
  <c r="G109" i="2" s="1"/>
  <c r="K109" i="2" s="1"/>
  <c r="E110" i="2"/>
  <c r="F110" i="2"/>
  <c r="G110" i="2" s="1"/>
  <c r="K110" i="2" s="1"/>
  <c r="E111" i="2"/>
  <c r="F111" i="2" s="1"/>
  <c r="G111" i="2" s="1"/>
  <c r="K111" i="2" s="1"/>
  <c r="E112" i="2"/>
  <c r="F112" i="2"/>
  <c r="G112" i="2"/>
  <c r="K112" i="2" s="1"/>
  <c r="E113" i="2"/>
  <c r="F113" i="2" s="1"/>
  <c r="G113" i="2" s="1"/>
  <c r="K113" i="2" s="1"/>
  <c r="E114" i="2"/>
  <c r="F114" i="2"/>
  <c r="G114" i="2" s="1"/>
  <c r="K114" i="2" s="1"/>
  <c r="E116" i="2"/>
  <c r="F116" i="2" s="1"/>
  <c r="G116" i="2" s="1"/>
  <c r="K116" i="2" s="1"/>
  <c r="E120" i="2"/>
  <c r="F120" i="2"/>
  <c r="G120" i="2"/>
  <c r="K120" i="2" s="1"/>
  <c r="E121" i="2"/>
  <c r="F121" i="2" s="1"/>
  <c r="G121" i="2" s="1"/>
  <c r="K121" i="2" s="1"/>
  <c r="E122" i="2"/>
  <c r="F122" i="2" s="1"/>
  <c r="G122" i="2" s="1"/>
  <c r="K122" i="2" s="1"/>
  <c r="E72" i="2"/>
  <c r="E83" i="3" s="1"/>
  <c r="F72" i="2"/>
  <c r="G72" i="2" s="1"/>
  <c r="K72" i="2" s="1"/>
  <c r="E78" i="2"/>
  <c r="E21" i="3" s="1"/>
  <c r="E22" i="2"/>
  <c r="F22" i="2" s="1"/>
  <c r="G22" i="2" s="1"/>
  <c r="H22" i="2" s="1"/>
  <c r="E23" i="2"/>
  <c r="E40" i="3" s="1"/>
  <c r="F23" i="2"/>
  <c r="G23" i="2"/>
  <c r="H23" i="2" s="1"/>
  <c r="E24" i="2"/>
  <c r="F24" i="2" s="1"/>
  <c r="G24" i="2" s="1"/>
  <c r="H24" i="2" s="1"/>
  <c r="E25" i="2"/>
  <c r="F25" i="2" s="1"/>
  <c r="G25" i="2" s="1"/>
  <c r="H25" i="2" s="1"/>
  <c r="E26" i="2"/>
  <c r="F26" i="2" s="1"/>
  <c r="G26" i="2" s="1"/>
  <c r="H26" i="2" s="1"/>
  <c r="E27" i="2"/>
  <c r="F27" i="2" s="1"/>
  <c r="G27" i="2" s="1"/>
  <c r="H27" i="2" s="1"/>
  <c r="E28" i="2"/>
  <c r="E45" i="3" s="1"/>
  <c r="F28" i="2"/>
  <c r="G28" i="2" s="1"/>
  <c r="H28" i="2" s="1"/>
  <c r="E29" i="2"/>
  <c r="E46" i="3" s="1"/>
  <c r="E30" i="2"/>
  <c r="F30" i="2" s="1"/>
  <c r="G30" i="2" s="1"/>
  <c r="H30" i="2" s="1"/>
  <c r="E31" i="2"/>
  <c r="E48" i="3" s="1"/>
  <c r="F31" i="2"/>
  <c r="G31" i="2"/>
  <c r="H31" i="2" s="1"/>
  <c r="E32" i="2"/>
  <c r="F32" i="2" s="1"/>
  <c r="G32" i="2" s="1"/>
  <c r="H32" i="2" s="1"/>
  <c r="E33" i="2"/>
  <c r="F33" i="2" s="1"/>
  <c r="G33" i="2" s="1"/>
  <c r="H33" i="2" s="1"/>
  <c r="E34" i="2"/>
  <c r="F34" i="2" s="1"/>
  <c r="G34" i="2" s="1"/>
  <c r="H34" i="2" s="1"/>
  <c r="E35" i="2"/>
  <c r="F35" i="2" s="1"/>
  <c r="G35" i="2" s="1"/>
  <c r="H35" i="2" s="1"/>
  <c r="E36" i="2"/>
  <c r="F36" i="2"/>
  <c r="G36" i="2" s="1"/>
  <c r="H36" i="2" s="1"/>
  <c r="E37" i="2"/>
  <c r="E54" i="3" s="1"/>
  <c r="E38" i="2"/>
  <c r="F38" i="2" s="1"/>
  <c r="G38" i="2" s="1"/>
  <c r="H38" i="2" s="1"/>
  <c r="E39" i="2"/>
  <c r="E56" i="3" s="1"/>
  <c r="F39" i="2"/>
  <c r="G39" i="2"/>
  <c r="H39" i="2" s="1"/>
  <c r="E40" i="2"/>
  <c r="F40" i="2" s="1"/>
  <c r="G40" i="2" s="1"/>
  <c r="E41" i="2"/>
  <c r="F41" i="2" s="1"/>
  <c r="G41" i="2" s="1"/>
  <c r="I41" i="2" s="1"/>
  <c r="E42" i="2"/>
  <c r="E58" i="3" s="1"/>
  <c r="E43" i="2"/>
  <c r="F43" i="2" s="1"/>
  <c r="G43" i="2" s="1"/>
  <c r="I43" i="2" s="1"/>
  <c r="E44" i="2"/>
  <c r="E60" i="3" s="1"/>
  <c r="E45" i="2"/>
  <c r="F45" i="2" s="1"/>
  <c r="G45" i="2" s="1"/>
  <c r="I45" i="2" s="1"/>
  <c r="E46" i="2"/>
  <c r="F46" i="2" s="1"/>
  <c r="G46" i="2" s="1"/>
  <c r="I46" i="2" s="1"/>
  <c r="E47" i="2"/>
  <c r="F47" i="2" s="1"/>
  <c r="G47" i="2" s="1"/>
  <c r="I47" i="2" s="1"/>
  <c r="E48" i="2"/>
  <c r="F48" i="2" s="1"/>
  <c r="G48" i="2" s="1"/>
  <c r="J48" i="2" s="1"/>
  <c r="E49" i="2"/>
  <c r="F49" i="2"/>
  <c r="G49" i="2" s="1"/>
  <c r="I49" i="2" s="1"/>
  <c r="E50" i="2"/>
  <c r="E66" i="3" s="1"/>
  <c r="F50" i="2"/>
  <c r="G50" i="2" s="1"/>
  <c r="I50" i="2" s="1"/>
  <c r="E51" i="2"/>
  <c r="E67" i="3" s="1"/>
  <c r="E52" i="2"/>
  <c r="F52" i="2" s="1"/>
  <c r="G52" i="2" s="1"/>
  <c r="I52" i="2" s="1"/>
  <c r="E53" i="2"/>
  <c r="F53" i="2"/>
  <c r="G53" i="2" s="1"/>
  <c r="I53" i="2" s="1"/>
  <c r="E54" i="2"/>
  <c r="F54" i="2"/>
  <c r="G54" i="2" s="1"/>
  <c r="I54" i="2" s="1"/>
  <c r="E55" i="2"/>
  <c r="E71" i="3" s="1"/>
  <c r="E56" i="2"/>
  <c r="F56" i="2" s="1"/>
  <c r="G56" i="2" s="1"/>
  <c r="I56" i="2" s="1"/>
  <c r="E57" i="2"/>
  <c r="F57" i="2"/>
  <c r="G57" i="2" s="1"/>
  <c r="I57" i="2" s="1"/>
  <c r="E58" i="2"/>
  <c r="F58" i="2"/>
  <c r="G58" i="2" s="1"/>
  <c r="I58" i="2" s="1"/>
  <c r="E59" i="2"/>
  <c r="E73" i="3" s="1"/>
  <c r="E60" i="2"/>
  <c r="F60" i="2" s="1"/>
  <c r="G60" i="2" s="1"/>
  <c r="I60" i="2" s="1"/>
  <c r="E61" i="2"/>
  <c r="F61" i="2"/>
  <c r="G61" i="2" s="1"/>
  <c r="J61" i="2" s="1"/>
  <c r="E62" i="2"/>
  <c r="E75" i="3" s="1"/>
  <c r="F62" i="2"/>
  <c r="G62" i="2" s="1"/>
  <c r="I62" i="2" s="1"/>
  <c r="E63" i="2"/>
  <c r="E76" i="3" s="1"/>
  <c r="E64" i="2"/>
  <c r="F64" i="2" s="1"/>
  <c r="G64" i="2" s="1"/>
  <c r="I64" i="2" s="1"/>
  <c r="E65" i="2"/>
  <c r="F65" i="2"/>
  <c r="G65" i="2" s="1"/>
  <c r="K65" i="2" s="1"/>
  <c r="E66" i="2"/>
  <c r="F66" i="2"/>
  <c r="G66" i="2" s="1"/>
  <c r="K66" i="2" s="1"/>
  <c r="E67" i="2"/>
  <c r="E79" i="3" s="1"/>
  <c r="E68" i="2"/>
  <c r="F68" i="2" s="1"/>
  <c r="G68" i="2" s="1"/>
  <c r="I68" i="2" s="1"/>
  <c r="E69" i="2"/>
  <c r="F69" i="2"/>
  <c r="G69" i="2" s="1"/>
  <c r="I69" i="2" s="1"/>
  <c r="E70" i="2"/>
  <c r="E82" i="3" s="1"/>
  <c r="F70" i="2"/>
  <c r="G70" i="2" s="1"/>
  <c r="K70" i="2" s="1"/>
  <c r="E21" i="2"/>
  <c r="E38" i="3" s="1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8" i="2"/>
  <c r="Q117" i="2"/>
  <c r="Q114" i="2"/>
  <c r="Q115" i="2"/>
  <c r="Q116" i="2"/>
  <c r="Q119" i="2"/>
  <c r="Q120" i="2"/>
  <c r="Q121" i="2"/>
  <c r="Q122" i="2"/>
  <c r="Q123" i="2"/>
  <c r="Q124" i="2"/>
  <c r="A11" i="3"/>
  <c r="B11" i="3"/>
  <c r="D11" i="3"/>
  <c r="G11" i="3"/>
  <c r="C11" i="3"/>
  <c r="H11" i="3"/>
  <c r="A12" i="3"/>
  <c r="D12" i="3"/>
  <c r="G12" i="3"/>
  <c r="C12" i="3"/>
  <c r="E12" i="3"/>
  <c r="H12" i="3"/>
  <c r="B12" i="3"/>
  <c r="A13" i="3"/>
  <c r="D13" i="3"/>
  <c r="G13" i="3"/>
  <c r="C13" i="3"/>
  <c r="E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E17" i="3"/>
  <c r="H17" i="3"/>
  <c r="A18" i="3"/>
  <c r="B18" i="3"/>
  <c r="C18" i="3"/>
  <c r="D18" i="3"/>
  <c r="G18" i="3"/>
  <c r="H18" i="3"/>
  <c r="A19" i="3"/>
  <c r="C19" i="3"/>
  <c r="E19" i="3"/>
  <c r="D19" i="3"/>
  <c r="G19" i="3"/>
  <c r="H19" i="3"/>
  <c r="B19" i="3"/>
  <c r="A20" i="3"/>
  <c r="C20" i="3"/>
  <c r="E20" i="3"/>
  <c r="D20" i="3"/>
  <c r="G20" i="3"/>
  <c r="H20" i="3"/>
  <c r="B20" i="3"/>
  <c r="A21" i="3"/>
  <c r="D21" i="3"/>
  <c r="G21" i="3"/>
  <c r="C21" i="3"/>
  <c r="H21" i="3"/>
  <c r="B21" i="3"/>
  <c r="A22" i="3"/>
  <c r="D22" i="3"/>
  <c r="G22" i="3"/>
  <c r="C22" i="3"/>
  <c r="H22" i="3"/>
  <c r="B22" i="3"/>
  <c r="A23" i="3"/>
  <c r="D23" i="3"/>
  <c r="G23" i="3"/>
  <c r="C23" i="3"/>
  <c r="H23" i="3"/>
  <c r="B23" i="3"/>
  <c r="A24" i="3"/>
  <c r="D24" i="3"/>
  <c r="G24" i="3"/>
  <c r="C24" i="3"/>
  <c r="E24" i="3"/>
  <c r="H24" i="3"/>
  <c r="B24" i="3"/>
  <c r="A25" i="3"/>
  <c r="B25" i="3"/>
  <c r="D25" i="3"/>
  <c r="G25" i="3"/>
  <c r="C25" i="3"/>
  <c r="H25" i="3"/>
  <c r="A26" i="3"/>
  <c r="B26" i="3"/>
  <c r="C26" i="3"/>
  <c r="D26" i="3"/>
  <c r="G26" i="3"/>
  <c r="H26" i="3"/>
  <c r="A27" i="3"/>
  <c r="B27" i="3"/>
  <c r="D27" i="3"/>
  <c r="F27" i="3"/>
  <c r="G27" i="3"/>
  <c r="C27" i="3"/>
  <c r="H27" i="3"/>
  <c r="A28" i="3"/>
  <c r="B28" i="3"/>
  <c r="D28" i="3"/>
  <c r="F28" i="3"/>
  <c r="G28" i="3"/>
  <c r="C28" i="3"/>
  <c r="E28" i="3"/>
  <c r="H28" i="3"/>
  <c r="A29" i="3"/>
  <c r="B29" i="3"/>
  <c r="D29" i="3"/>
  <c r="F29" i="3"/>
  <c r="G29" i="3"/>
  <c r="C29" i="3"/>
  <c r="E29" i="3"/>
  <c r="H29" i="3"/>
  <c r="A30" i="3"/>
  <c r="B30" i="3"/>
  <c r="C30" i="3"/>
  <c r="E30" i="3"/>
  <c r="D30" i="3"/>
  <c r="G30" i="3"/>
  <c r="H30" i="3"/>
  <c r="A31" i="3"/>
  <c r="C31" i="3"/>
  <c r="E31" i="3"/>
  <c r="D31" i="3"/>
  <c r="G31" i="3"/>
  <c r="H31" i="3"/>
  <c r="B31" i="3"/>
  <c r="A32" i="3"/>
  <c r="D32" i="3"/>
  <c r="G32" i="3"/>
  <c r="C32" i="3"/>
  <c r="E32" i="3"/>
  <c r="H32" i="3"/>
  <c r="B32" i="3"/>
  <c r="A33" i="3"/>
  <c r="D33" i="3"/>
  <c r="G33" i="3"/>
  <c r="C33" i="3"/>
  <c r="H33" i="3"/>
  <c r="B33" i="3"/>
  <c r="A34" i="3"/>
  <c r="D34" i="3"/>
  <c r="G34" i="3"/>
  <c r="C34" i="3"/>
  <c r="H34" i="3"/>
  <c r="B34" i="3"/>
  <c r="A35" i="3"/>
  <c r="D35" i="3"/>
  <c r="G35" i="3"/>
  <c r="C35" i="3"/>
  <c r="E35" i="3"/>
  <c r="H35" i="3"/>
  <c r="B35" i="3"/>
  <c r="A36" i="3"/>
  <c r="B36" i="3"/>
  <c r="D36" i="3"/>
  <c r="G36" i="3"/>
  <c r="C36" i="3"/>
  <c r="E36" i="3"/>
  <c r="H36" i="3"/>
  <c r="A37" i="3"/>
  <c r="B37" i="3"/>
  <c r="C37" i="3"/>
  <c r="E37" i="3"/>
  <c r="D37" i="3"/>
  <c r="G37" i="3"/>
  <c r="H37" i="3"/>
  <c r="A38" i="3"/>
  <c r="B38" i="3"/>
  <c r="C38" i="3"/>
  <c r="D38" i="3"/>
  <c r="G38" i="3"/>
  <c r="H38" i="3"/>
  <c r="A39" i="3"/>
  <c r="C39" i="3"/>
  <c r="E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D42" i="3"/>
  <c r="G42" i="3"/>
  <c r="C42" i="3"/>
  <c r="H42" i="3"/>
  <c r="B42" i="3"/>
  <c r="A43" i="3"/>
  <c r="D43" i="3"/>
  <c r="G43" i="3"/>
  <c r="C43" i="3"/>
  <c r="E43" i="3"/>
  <c r="H43" i="3"/>
  <c r="B43" i="3"/>
  <c r="A44" i="3"/>
  <c r="B44" i="3"/>
  <c r="D44" i="3"/>
  <c r="G44" i="3"/>
  <c r="C44" i="3"/>
  <c r="E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D47" i="3"/>
  <c r="G47" i="3"/>
  <c r="C47" i="3"/>
  <c r="E47" i="3"/>
  <c r="H47" i="3"/>
  <c r="B47" i="3"/>
  <c r="A48" i="3"/>
  <c r="D48" i="3"/>
  <c r="G48" i="3"/>
  <c r="C48" i="3"/>
  <c r="H48" i="3"/>
  <c r="B48" i="3"/>
  <c r="A49" i="3"/>
  <c r="D49" i="3"/>
  <c r="E49" i="3"/>
  <c r="G49" i="3"/>
  <c r="C49" i="3"/>
  <c r="H49" i="3"/>
  <c r="B49" i="3"/>
  <c r="A50" i="3"/>
  <c r="D50" i="3"/>
  <c r="G50" i="3"/>
  <c r="C50" i="3"/>
  <c r="E50" i="3"/>
  <c r="H50" i="3"/>
  <c r="B50" i="3"/>
  <c r="A51" i="3"/>
  <c r="D51" i="3"/>
  <c r="G51" i="3"/>
  <c r="C51" i="3"/>
  <c r="E51" i="3"/>
  <c r="H51" i="3"/>
  <c r="B51" i="3"/>
  <c r="A52" i="3"/>
  <c r="B52" i="3"/>
  <c r="D52" i="3"/>
  <c r="G52" i="3"/>
  <c r="C52" i="3"/>
  <c r="E52" i="3"/>
  <c r="H52" i="3"/>
  <c r="A53" i="3"/>
  <c r="B53" i="3"/>
  <c r="D53" i="3"/>
  <c r="G53" i="3"/>
  <c r="C53" i="3"/>
  <c r="E53" i="3"/>
  <c r="H53" i="3"/>
  <c r="A54" i="3"/>
  <c r="C54" i="3"/>
  <c r="D54" i="3"/>
  <c r="G54" i="3"/>
  <c r="H54" i="3"/>
  <c r="B54" i="3"/>
  <c r="A55" i="3"/>
  <c r="D55" i="3"/>
  <c r="G55" i="3"/>
  <c r="C55" i="3"/>
  <c r="E55" i="3"/>
  <c r="H55" i="3"/>
  <c r="B55" i="3"/>
  <c r="A56" i="3"/>
  <c r="D56" i="3"/>
  <c r="G56" i="3"/>
  <c r="C56" i="3"/>
  <c r="H56" i="3"/>
  <c r="B56" i="3"/>
  <c r="A57" i="3"/>
  <c r="D57" i="3"/>
  <c r="G57" i="3"/>
  <c r="C57" i="3"/>
  <c r="H57" i="3"/>
  <c r="B57" i="3"/>
  <c r="A58" i="3"/>
  <c r="D58" i="3"/>
  <c r="G58" i="3"/>
  <c r="C58" i="3"/>
  <c r="H58" i="3"/>
  <c r="B58" i="3"/>
  <c r="A59" i="3"/>
  <c r="D59" i="3"/>
  <c r="G59" i="3"/>
  <c r="C59" i="3"/>
  <c r="H59" i="3"/>
  <c r="B59" i="3"/>
  <c r="A60" i="3"/>
  <c r="B60" i="3"/>
  <c r="D60" i="3"/>
  <c r="G60" i="3"/>
  <c r="C60" i="3"/>
  <c r="H60" i="3"/>
  <c r="A61" i="3"/>
  <c r="B61" i="3"/>
  <c r="D61" i="3"/>
  <c r="G61" i="3"/>
  <c r="C61" i="3"/>
  <c r="H61" i="3"/>
  <c r="A62" i="3"/>
  <c r="C62" i="3"/>
  <c r="E62" i="3"/>
  <c r="D62" i="3"/>
  <c r="G62" i="3"/>
  <c r="H62" i="3"/>
  <c r="B62" i="3"/>
  <c r="A63" i="3"/>
  <c r="D63" i="3"/>
  <c r="G63" i="3"/>
  <c r="C63" i="3"/>
  <c r="H63" i="3"/>
  <c r="B63" i="3"/>
  <c r="A64" i="3"/>
  <c r="D64" i="3"/>
  <c r="G64" i="3"/>
  <c r="C64" i="3"/>
  <c r="E64" i="3"/>
  <c r="H64" i="3"/>
  <c r="B64" i="3"/>
  <c r="A65" i="3"/>
  <c r="D65" i="3"/>
  <c r="G65" i="3"/>
  <c r="C65" i="3"/>
  <c r="E65" i="3"/>
  <c r="H65" i="3"/>
  <c r="B65" i="3"/>
  <c r="A66" i="3"/>
  <c r="C66" i="3"/>
  <c r="D66" i="3"/>
  <c r="G66" i="3"/>
  <c r="H66" i="3"/>
  <c r="B66" i="3"/>
  <c r="A67" i="3"/>
  <c r="D67" i="3"/>
  <c r="G67" i="3"/>
  <c r="C67" i="3"/>
  <c r="H67" i="3"/>
  <c r="B67" i="3"/>
  <c r="A68" i="3"/>
  <c r="B68" i="3"/>
  <c r="D68" i="3"/>
  <c r="G68" i="3"/>
  <c r="C68" i="3"/>
  <c r="E68" i="3"/>
  <c r="H68" i="3"/>
  <c r="A69" i="3"/>
  <c r="B69" i="3"/>
  <c r="D69" i="3"/>
  <c r="G69" i="3"/>
  <c r="C69" i="3"/>
  <c r="E69" i="3"/>
  <c r="H69" i="3"/>
  <c r="A70" i="3"/>
  <c r="D70" i="3"/>
  <c r="G70" i="3"/>
  <c r="C70" i="3"/>
  <c r="E70" i="3"/>
  <c r="H70" i="3"/>
  <c r="B70" i="3"/>
  <c r="A71" i="3"/>
  <c r="D71" i="3"/>
  <c r="G71" i="3"/>
  <c r="C71" i="3"/>
  <c r="H71" i="3"/>
  <c r="B71" i="3"/>
  <c r="A72" i="3"/>
  <c r="D72" i="3"/>
  <c r="G72" i="3"/>
  <c r="C72" i="3"/>
  <c r="E72" i="3"/>
  <c r="H72" i="3"/>
  <c r="B72" i="3"/>
  <c r="A73" i="3"/>
  <c r="D73" i="3"/>
  <c r="G73" i="3"/>
  <c r="C73" i="3"/>
  <c r="H73" i="3"/>
  <c r="B73" i="3"/>
  <c r="A74" i="3"/>
  <c r="C74" i="3"/>
  <c r="E74" i="3"/>
  <c r="D74" i="3"/>
  <c r="G74" i="3"/>
  <c r="H74" i="3"/>
  <c r="B74" i="3"/>
  <c r="A75" i="3"/>
  <c r="D75" i="3"/>
  <c r="G75" i="3"/>
  <c r="C75" i="3"/>
  <c r="H75" i="3"/>
  <c r="B75" i="3"/>
  <c r="A76" i="3"/>
  <c r="B76" i="3"/>
  <c r="D76" i="3"/>
  <c r="G76" i="3"/>
  <c r="C76" i="3"/>
  <c r="H76" i="3"/>
  <c r="A77" i="3"/>
  <c r="C77" i="3"/>
  <c r="E77" i="3"/>
  <c r="D77" i="3"/>
  <c r="G77" i="3"/>
  <c r="H77" i="3"/>
  <c r="B77" i="3"/>
  <c r="A78" i="3"/>
  <c r="D78" i="3"/>
  <c r="G78" i="3"/>
  <c r="C78" i="3"/>
  <c r="E78" i="3"/>
  <c r="H78" i="3"/>
  <c r="B78" i="3"/>
  <c r="A79" i="3"/>
  <c r="D79" i="3"/>
  <c r="G79" i="3"/>
  <c r="C79" i="3"/>
  <c r="H79" i="3"/>
  <c r="B79" i="3"/>
  <c r="A80" i="3"/>
  <c r="B80" i="3"/>
  <c r="D80" i="3"/>
  <c r="G80" i="3"/>
  <c r="C80" i="3"/>
  <c r="E80" i="3"/>
  <c r="H80" i="3"/>
  <c r="A81" i="3"/>
  <c r="C81" i="3"/>
  <c r="E81" i="3"/>
  <c r="D81" i="3"/>
  <c r="G81" i="3"/>
  <c r="H81" i="3"/>
  <c r="B81" i="3"/>
  <c r="A82" i="3"/>
  <c r="D82" i="3"/>
  <c r="G82" i="3"/>
  <c r="C82" i="3"/>
  <c r="H82" i="3"/>
  <c r="B82" i="3"/>
  <c r="A83" i="3"/>
  <c r="D83" i="3"/>
  <c r="G83" i="3"/>
  <c r="C83" i="3"/>
  <c r="H83" i="3"/>
  <c r="B83" i="3"/>
  <c r="A84" i="3"/>
  <c r="B84" i="3"/>
  <c r="D84" i="3"/>
  <c r="G84" i="3"/>
  <c r="C84" i="3"/>
  <c r="E84" i="3"/>
  <c r="H84" i="3"/>
  <c r="A85" i="3"/>
  <c r="D85" i="3"/>
  <c r="G85" i="3"/>
  <c r="C85" i="3"/>
  <c r="E85" i="3"/>
  <c r="H85" i="3"/>
  <c r="B85" i="3"/>
  <c r="A86" i="3"/>
  <c r="D86" i="3"/>
  <c r="G86" i="3"/>
  <c r="C86" i="3"/>
  <c r="E86" i="3"/>
  <c r="H86" i="3"/>
  <c r="B86" i="3"/>
  <c r="A87" i="3"/>
  <c r="C87" i="3"/>
  <c r="E87" i="3"/>
  <c r="D87" i="3"/>
  <c r="G87" i="3"/>
  <c r="H87" i="3"/>
  <c r="B87" i="3"/>
  <c r="A88" i="3"/>
  <c r="E88" i="3"/>
  <c r="D88" i="3"/>
  <c r="G88" i="3"/>
  <c r="C88" i="3"/>
  <c r="H88" i="3"/>
  <c r="B88" i="3"/>
  <c r="A89" i="3"/>
  <c r="B89" i="3"/>
  <c r="D89" i="3"/>
  <c r="F89" i="3"/>
  <c r="G89" i="3"/>
  <c r="C89" i="3"/>
  <c r="E89" i="3"/>
  <c r="H89" i="3"/>
  <c r="A90" i="3"/>
  <c r="B90" i="3"/>
  <c r="D90" i="3"/>
  <c r="F90" i="3"/>
  <c r="G90" i="3"/>
  <c r="C90" i="3"/>
  <c r="E90" i="3"/>
  <c r="H90" i="3"/>
  <c r="C7" i="1"/>
  <c r="C8" i="1"/>
  <c r="E26" i="1"/>
  <c r="F26" i="1"/>
  <c r="G26" i="1"/>
  <c r="I26" i="1"/>
  <c r="Q21" i="1"/>
  <c r="Q22" i="1"/>
  <c r="E23" i="1"/>
  <c r="F23" i="1"/>
  <c r="G23" i="1"/>
  <c r="I23" i="1"/>
  <c r="Q23" i="1"/>
  <c r="Q24" i="1"/>
  <c r="Q25" i="1"/>
  <c r="Q26" i="1"/>
  <c r="Q27" i="1"/>
  <c r="E11" i="3"/>
  <c r="E24" i="1"/>
  <c r="F24" i="1"/>
  <c r="G24" i="1"/>
  <c r="I24" i="1"/>
  <c r="E22" i="1"/>
  <c r="F22" i="1"/>
  <c r="G22" i="1"/>
  <c r="I22" i="1"/>
  <c r="E42" i="3"/>
  <c r="E21" i="1"/>
  <c r="F21" i="1"/>
  <c r="G21" i="1"/>
  <c r="E16" i="3"/>
  <c r="E25" i="1"/>
  <c r="F25" i="1"/>
  <c r="G25" i="1"/>
  <c r="I25" i="1"/>
  <c r="E27" i="1"/>
  <c r="F27" i="1"/>
  <c r="G27" i="1"/>
  <c r="J27" i="1"/>
  <c r="E126" i="2"/>
  <c r="F126" i="2" s="1"/>
  <c r="G126" i="2" s="1"/>
  <c r="K126" i="2" s="1"/>
  <c r="E75" i="2"/>
  <c r="E18" i="3" s="1"/>
  <c r="E73" i="2"/>
  <c r="F73" i="2"/>
  <c r="G73" i="2"/>
  <c r="I73" i="2" s="1"/>
  <c r="E127" i="2"/>
  <c r="F127" i="2" s="1"/>
  <c r="G127" i="2" s="1"/>
  <c r="K127" i="2" s="1"/>
  <c r="C12" i="1"/>
  <c r="C16" i="1"/>
  <c r="D18" i="1"/>
  <c r="H21" i="1"/>
  <c r="C11" i="1"/>
  <c r="O27" i="1"/>
  <c r="O23" i="1"/>
  <c r="O22" i="1"/>
  <c r="O26" i="1"/>
  <c r="O21" i="1"/>
  <c r="O25" i="1"/>
  <c r="O24" i="1"/>
  <c r="C15" i="1"/>
  <c r="C18" i="1"/>
  <c r="E27" i="3" l="1"/>
  <c r="F21" i="2"/>
  <c r="G21" i="2" s="1"/>
  <c r="H21" i="2" s="1"/>
  <c r="F67" i="2"/>
  <c r="G67" i="2" s="1"/>
  <c r="K67" i="2" s="1"/>
  <c r="F63" i="2"/>
  <c r="G63" i="2" s="1"/>
  <c r="I63" i="2" s="1"/>
  <c r="F59" i="2"/>
  <c r="G59" i="2" s="1"/>
  <c r="I59" i="2" s="1"/>
  <c r="F55" i="2"/>
  <c r="G55" i="2" s="1"/>
  <c r="I55" i="2" s="1"/>
  <c r="F51" i="2"/>
  <c r="G51" i="2" s="1"/>
  <c r="I51" i="2" s="1"/>
  <c r="F37" i="2"/>
  <c r="G37" i="2" s="1"/>
  <c r="H37" i="2" s="1"/>
  <c r="F29" i="2"/>
  <c r="G29" i="2" s="1"/>
  <c r="H29" i="2" s="1"/>
  <c r="F78" i="2"/>
  <c r="G78" i="2" s="1"/>
  <c r="I78" i="2" s="1"/>
  <c r="F90" i="2"/>
  <c r="G90" i="2" s="1"/>
  <c r="F71" i="2"/>
  <c r="G71" i="2" s="1"/>
  <c r="K71" i="2" s="1"/>
  <c r="F75" i="2"/>
  <c r="G75" i="2" s="1"/>
  <c r="I75" i="2" s="1"/>
  <c r="E33" i="3"/>
  <c r="E61" i="3"/>
  <c r="E41" i="3"/>
  <c r="F44" i="2"/>
  <c r="G44" i="2" s="1"/>
  <c r="I44" i="2" s="1"/>
  <c r="F42" i="2"/>
  <c r="G42" i="2" s="1"/>
  <c r="I42" i="2" s="1"/>
  <c r="E34" i="3"/>
  <c r="E63" i="3"/>
  <c r="E59" i="3"/>
  <c r="E57" i="3"/>
  <c r="C12" i="2"/>
  <c r="C11" i="2"/>
  <c r="O128" i="2" l="1"/>
  <c r="O130" i="2"/>
  <c r="O112" i="2"/>
  <c r="O38" i="2"/>
  <c r="O65" i="2"/>
  <c r="O36" i="2"/>
  <c r="O21" i="2"/>
  <c r="O29" i="2"/>
  <c r="O33" i="2"/>
  <c r="O84" i="2"/>
  <c r="O59" i="2"/>
  <c r="O57" i="2"/>
  <c r="O85" i="2"/>
  <c r="O105" i="2"/>
  <c r="O39" i="2"/>
  <c r="O118" i="2"/>
  <c r="O45" i="2"/>
  <c r="O24" i="2"/>
  <c r="O104" i="2"/>
  <c r="O117" i="2"/>
  <c r="O27" i="2"/>
  <c r="O91" i="2"/>
  <c r="O52" i="2"/>
  <c r="O109" i="2"/>
  <c r="O115" i="2"/>
  <c r="O62" i="2"/>
  <c r="O122" i="2"/>
  <c r="O72" i="2"/>
  <c r="C15" i="2"/>
  <c r="C18" i="2" s="1"/>
  <c r="O68" i="2"/>
  <c r="O92" i="2"/>
  <c r="O58" i="2"/>
  <c r="O26" i="2"/>
  <c r="O28" i="2"/>
  <c r="O37" i="2"/>
  <c r="O114" i="2"/>
  <c r="O93" i="2"/>
  <c r="O69" i="2"/>
  <c r="O75" i="2"/>
  <c r="O126" i="2"/>
  <c r="O90" i="2"/>
  <c r="O129" i="2"/>
  <c r="O64" i="2"/>
  <c r="O111" i="2"/>
  <c r="O78" i="2"/>
  <c r="O34" i="2"/>
  <c r="O51" i="2"/>
  <c r="O100" i="2"/>
  <c r="O48" i="2"/>
  <c r="O25" i="2"/>
  <c r="O30" i="2"/>
  <c r="O55" i="2"/>
  <c r="O61" i="2"/>
  <c r="O113" i="2"/>
  <c r="O95" i="2"/>
  <c r="O82" i="2"/>
  <c r="O49" i="2"/>
  <c r="O116" i="2"/>
  <c r="O23" i="2"/>
  <c r="O35" i="2"/>
  <c r="O120" i="2"/>
  <c r="O53" i="2"/>
  <c r="O107" i="2"/>
  <c r="O47" i="2"/>
  <c r="O54" i="2"/>
  <c r="O123" i="2"/>
  <c r="O67" i="2"/>
  <c r="O40" i="2"/>
  <c r="O66" i="2"/>
  <c r="O125" i="2"/>
  <c r="O121" i="2"/>
  <c r="O56" i="2"/>
  <c r="O43" i="2"/>
  <c r="O71" i="2"/>
  <c r="O98" i="2"/>
  <c r="O102" i="2"/>
  <c r="O41" i="2"/>
  <c r="O79" i="2"/>
  <c r="O60" i="2"/>
  <c r="O80" i="2"/>
  <c r="O94" i="2"/>
  <c r="O63" i="2"/>
  <c r="O89" i="2"/>
  <c r="O99" i="2"/>
  <c r="O32" i="2"/>
  <c r="O83" i="2"/>
  <c r="O31" i="2"/>
  <c r="O46" i="2"/>
  <c r="O110" i="2"/>
  <c r="O81" i="2"/>
  <c r="O108" i="2"/>
  <c r="O124" i="2"/>
  <c r="O70" i="2"/>
  <c r="O88" i="2"/>
  <c r="O106" i="2"/>
  <c r="O103" i="2"/>
  <c r="O73" i="2"/>
  <c r="O101" i="2"/>
  <c r="O74" i="2"/>
  <c r="O86" i="2"/>
  <c r="O97" i="2"/>
  <c r="O119" i="2"/>
  <c r="O96" i="2"/>
  <c r="O87" i="2"/>
  <c r="O50" i="2"/>
  <c r="O76" i="2"/>
  <c r="O77" i="2"/>
  <c r="O127" i="2"/>
  <c r="O22" i="2"/>
  <c r="C16" i="2"/>
  <c r="D18" i="2" s="1"/>
  <c r="K90" i="2"/>
  <c r="O42" i="2"/>
  <c r="O44" i="2"/>
  <c r="F18" i="2" l="1"/>
  <c r="F19" i="2" s="1"/>
</calcChain>
</file>

<file path=xl/sharedStrings.xml><?xml version="1.0" encoding="utf-8"?>
<sst xmlns="http://schemas.openxmlformats.org/spreadsheetml/2006/main" count="907" uniqueCount="361">
  <si>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</si>
  <si>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</si>
  <si>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</si>
  <si>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</si>
  <si>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</si>
  <si>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</si>
  <si>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</si>
  <si>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</si>
  <si>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</si>
  <si>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</si>
  <si>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</si>
  <si>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</si>
  <si>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</si>
  <si>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</si>
  <si>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</si>
  <si>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</si>
  <si>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</si>
  <si>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</si>
  <si>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</si>
  <si>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</si>
  <si>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</si>
  <si>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</si>
  <si>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</si>
  <si>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</si>
  <si>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</si>
  <si>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</si>
  <si>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</si>
  <si>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</si>
  <si>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</si>
  <si>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</si>
  <si>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DK Per</t>
  </si>
  <si>
    <t>EB</t>
  </si>
  <si>
    <t>IBVS 5263</t>
  </si>
  <si>
    <t>IBVS</t>
  </si>
  <si>
    <t>IBVS 4887</t>
  </si>
  <si>
    <t>12.3-13.4</t>
  </si>
  <si>
    <t>IBVS 5296</t>
  </si>
  <si>
    <t>IBVS 5543</t>
  </si>
  <si>
    <t>I</t>
  </si>
  <si>
    <t>See page B</t>
  </si>
  <si>
    <t>RHN 2005</t>
  </si>
  <si>
    <t>Nelson</t>
  </si>
  <si>
    <t>This is a likely better fit</t>
  </si>
  <si>
    <t>DK Per / gsc 3694-0004</t>
  </si>
  <si>
    <t>IBVS 5672</t>
  </si>
  <si>
    <t>IBVS 5657</t>
  </si>
  <si>
    <t>IBVS 5694</t>
  </si>
  <si>
    <t>II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</si>
  <si>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</si>
  <si>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</si>
  <si>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</si>
  <si>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</si>
  <si>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</si>
  <si>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</si>
  <si>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</si>
  <si>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</si>
  <si>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</si>
  <si>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Add cycle</t>
  </si>
  <si>
    <t>Old Cycle</t>
  </si>
  <si>
    <t>IBVS 5960</t>
  </si>
  <si>
    <t>OEJV 0137</t>
  </si>
  <si>
    <t>IBVS 5820</t>
  </si>
  <si>
    <t>IBVS 6011</t>
  </si>
  <si>
    <t>OEJV 0003</t>
  </si>
  <si>
    <t>OEJV 0074</t>
  </si>
  <si>
    <t>vis</t>
  </si>
  <si>
    <t>IBVS 6042</t>
  </si>
  <si>
    <t>OEJV 0160</t>
  </si>
  <si>
    <t>IBVS 6118</t>
  </si>
  <si>
    <t>BAD?</t>
  </si>
  <si>
    <t>OEJV 0165</t>
  </si>
  <si>
    <t>7,00E-05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</si>
  <si>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</si>
  <si>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</si>
  <si>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</si>
  <si>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</si>
  <si>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</si>
  <si>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</si>
  <si>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</si>
  <si>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</si>
  <si>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</si>
  <si>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</si>
  <si>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</si>
  <si>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</si>
  <si>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2428072.61 </t>
  </si>
  <si>
    <t> 27.09.1935 02:38 </t>
  </si>
  <si>
    <t> 0.01 </t>
  </si>
  <si>
    <t>P </t>
  </si>
  <si>
    <t> C.Hoffmeister </t>
  </si>
  <si>
    <t> VSS 1.82 </t>
  </si>
  <si>
    <t>2428542.69 </t>
  </si>
  <si>
    <t> 09.01.1937 04:33 </t>
  </si>
  <si>
    <t> -0.03 </t>
  </si>
  <si>
    <t>2429192.61 </t>
  </si>
  <si>
    <t> 21.10.1938 02:38 </t>
  </si>
  <si>
    <t>2429219.54 </t>
  </si>
  <si>
    <t> 17.11.1938 00:57 </t>
  </si>
  <si>
    <t>2429229.44 </t>
  </si>
  <si>
    <t> 26.11.1938 22:33 </t>
  </si>
  <si>
    <t> -0.02 </t>
  </si>
  <si>
    <t>2429230.38 </t>
  </si>
  <si>
    <t> 27.11.1938 21:07 </t>
  </si>
  <si>
    <t> 0.02 </t>
  </si>
  <si>
    <t>2429317.52 </t>
  </si>
  <si>
    <t> 23.02.1939 00:28 </t>
  </si>
  <si>
    <t>2429486.51 </t>
  </si>
  <si>
    <t> 11.08.1939 00:14 </t>
  </si>
  <si>
    <t>2429639.35 </t>
  </si>
  <si>
    <t> 10.01.1940 20:24 </t>
  </si>
  <si>
    <t> 0.00 </t>
  </si>
  <si>
    <t>2429672.58 </t>
  </si>
  <si>
    <t> 13.02.1940 01:55 </t>
  </si>
  <si>
    <t>2429727.43 </t>
  </si>
  <si>
    <t> 07.04.1940 22:19 </t>
  </si>
  <si>
    <t> -0.00 </t>
  </si>
  <si>
    <t>2429728.36 </t>
  </si>
  <si>
    <t> 08.04.1940 20:38 </t>
  </si>
  <si>
    <t> 0.03 </t>
  </si>
  <si>
    <t>2429851.47 </t>
  </si>
  <si>
    <t> 09.08.1940 23:16 </t>
  </si>
  <si>
    <t> -0.01 </t>
  </si>
  <si>
    <t>2430101.37 </t>
  </si>
  <si>
    <t> 16.04.1941 20:52 </t>
  </si>
  <si>
    <t>2430377.32 </t>
  </si>
  <si>
    <t> 17.01.1942 19:40 </t>
  </si>
  <si>
    <t>2430409.66 </t>
  </si>
  <si>
    <t> 19.02.1942 03:50 </t>
  </si>
  <si>
    <t>2430704.50 </t>
  </si>
  <si>
    <t> 11.12.1942 00:00 </t>
  </si>
  <si>
    <t>2431027.20 </t>
  </si>
  <si>
    <t> 29.10.1943 16:48 </t>
  </si>
  <si>
    <t>V </t>
  </si>
  <si>
    <t>2442492.371 </t>
  </si>
  <si>
    <t> 20.03.1975 20:54 </t>
  </si>
  <si>
    <t> -0.002 </t>
  </si>
  <si>
    <t> K.Locher </t>
  </si>
  <si>
    <t> BBS 21 </t>
  </si>
  <si>
    <t>2442501.359 </t>
  </si>
  <si>
    <t> 29.03.1975 20:36 </t>
  </si>
  <si>
    <t>2442624.507 </t>
  </si>
  <si>
    <t> 31.07.1975 00:10 </t>
  </si>
  <si>
    <t> -0.001 </t>
  </si>
  <si>
    <t> BBS 23 </t>
  </si>
  <si>
    <t>2442641.586 </t>
  </si>
  <si>
    <t> 17.08.1975 02:03 </t>
  </si>
  <si>
    <t> -0.000 </t>
  </si>
  <si>
    <t>2442652.374 </t>
  </si>
  <si>
    <t> 27.08.1975 20:58 </t>
  </si>
  <si>
    <t> 0.001 </t>
  </si>
  <si>
    <t>2442742.272 </t>
  </si>
  <si>
    <t> 25.11.1975 18:31 </t>
  </si>
  <si>
    <t> 0.011 </t>
  </si>
  <si>
    <t> BBS 24 </t>
  </si>
  <si>
    <t>2442777.305 </t>
  </si>
  <si>
    <t> 30.12.1975 19:19 </t>
  </si>
  <si>
    <t> -0.012 </t>
  </si>
  <si>
    <t> BBS 25 </t>
  </si>
  <si>
    <t>2443743.612 </t>
  </si>
  <si>
    <t> 23.08.1978 02:41 </t>
  </si>
  <si>
    <t> 0.004 </t>
  </si>
  <si>
    <t> BBS 38 </t>
  </si>
  <si>
    <t>2447390.3669 </t>
  </si>
  <si>
    <t> 16.08.1988 20:48 </t>
  </si>
  <si>
    <t> 0.0186 </t>
  </si>
  <si>
    <t>E </t>
  </si>
  <si>
    <t>?</t>
  </si>
  <si>
    <t> Zakirov&amp;Azimov) </t>
  </si>
  <si>
    <t>IBVS 3875 </t>
  </si>
  <si>
    <t>2448562.504 </t>
  </si>
  <si>
    <t> 02.11.1991 00:05 </t>
  </si>
  <si>
    <t> 0.021 </t>
  </si>
  <si>
    <t> J.Borovicka </t>
  </si>
  <si>
    <t> BRNO 31 </t>
  </si>
  <si>
    <t>2448625.426 </t>
  </si>
  <si>
    <t> 03.01.1992 22:13 </t>
  </si>
  <si>
    <t> 0.022 </t>
  </si>
  <si>
    <t> A.Dedoch </t>
  </si>
  <si>
    <t>2449567.448 </t>
  </si>
  <si>
    <t> 02.08.1994 22:45 </t>
  </si>
  <si>
    <t> BBS 107 </t>
  </si>
  <si>
    <t>2449649.236 </t>
  </si>
  <si>
    <t> 23.10.1994 17:39 </t>
  </si>
  <si>
    <t> 0.012 </t>
  </si>
  <si>
    <t> BBS 108 </t>
  </si>
  <si>
    <t>2450313.507 </t>
  </si>
  <si>
    <t> 18.08.1996 00:10 </t>
  </si>
  <si>
    <t> 0.014 </t>
  </si>
  <si>
    <t> BBS 113 </t>
  </si>
  <si>
    <t>2450502.282 </t>
  </si>
  <si>
    <t> 22.02.1997 18:46 </t>
  </si>
  <si>
    <t> 0.025 </t>
  </si>
  <si>
    <t> BBS 114 </t>
  </si>
  <si>
    <t>2450615.530 </t>
  </si>
  <si>
    <t> 16.06.1997 00:43 </t>
  </si>
  <si>
    <t> 0.015 </t>
  </si>
  <si>
    <t> BBS 115 </t>
  </si>
  <si>
    <t>2450714.411 </t>
  </si>
  <si>
    <t> 22.09.1997 21:51 </t>
  </si>
  <si>
    <t> 0.019 </t>
  </si>
  <si>
    <t> BBS 116 </t>
  </si>
  <si>
    <t>2450750.3680 </t>
  </si>
  <si>
    <t> 28.10.1997 20:49 </t>
  </si>
  <si>
    <t> 0.0212 </t>
  </si>
  <si>
    <t> J.Safar </t>
  </si>
  <si>
    <t>IBVS 4887 </t>
  </si>
  <si>
    <t>2450759.353 </t>
  </si>
  <si>
    <t> 06.11.1997 20:28 </t>
  </si>
  <si>
    <t> 0.017 </t>
  </si>
  <si>
    <t>2451033.501 </t>
  </si>
  <si>
    <t> 08.08.1998 00:01 </t>
  </si>
  <si>
    <t> 0.008 </t>
  </si>
  <si>
    <t> BBS 118 </t>
  </si>
  <si>
    <t>2451433.5082 </t>
  </si>
  <si>
    <t> 12.09.1999 00:11 </t>
  </si>
  <si>
    <t> 0.0156 </t>
  </si>
  <si>
    <t>IBVS 5263 </t>
  </si>
  <si>
    <t>2451479.355 </t>
  </si>
  <si>
    <t> 27.10.1999 20:31 </t>
  </si>
  <si>
    <t> 0.020 </t>
  </si>
  <si>
    <t> BBS 121 </t>
  </si>
  <si>
    <t>2451569.237 </t>
  </si>
  <si>
    <t> 25.01.2000 17:41 </t>
  </si>
  <si>
    <t> BBS 122 </t>
  </si>
  <si>
    <t>2451780.475 </t>
  </si>
  <si>
    <t> 23.08.2000 23:24 </t>
  </si>
  <si>
    <t> 0.016 </t>
  </si>
  <si>
    <t> BBS 123 </t>
  </si>
  <si>
    <t>2451924.2951 </t>
  </si>
  <si>
    <t> 14.01.2001 19:04 </t>
  </si>
  <si>
    <t> 0.0162 </t>
  </si>
  <si>
    <t> R.Diethelm </t>
  </si>
  <si>
    <t> BBS 124 </t>
  </si>
  <si>
    <t>o</t>
  </si>
  <si>
    <t> K.&amp; M.Rätz </t>
  </si>
  <si>
    <t>BAVM 152 </t>
  </si>
  <si>
    <t>2452136.431 </t>
  </si>
  <si>
    <t> 14.08.2001 22:20 </t>
  </si>
  <si>
    <t> J.Zahajský </t>
  </si>
  <si>
    <t>OEJV 0074 </t>
  </si>
  <si>
    <t>2452144.5184 </t>
  </si>
  <si>
    <t> 23.08.2001 00:26 </t>
  </si>
  <si>
    <t> 0.0149 </t>
  </si>
  <si>
    <t> BBS 126 </t>
  </si>
  <si>
    <t>2452170.585 </t>
  </si>
  <si>
    <t> 18.09.2001 02:02 </t>
  </si>
  <si>
    <t>2452252.369 </t>
  </si>
  <si>
    <t> 08.12.2001 20:51 </t>
  </si>
  <si>
    <t> 0.000 </t>
  </si>
  <si>
    <t> BBS 127 </t>
  </si>
  <si>
    <t>2452253.2831 </t>
  </si>
  <si>
    <t> 09.12.2001 18:47 </t>
  </si>
  <si>
    <t> E.Blättler </t>
  </si>
  <si>
    <t>2452279.3514 </t>
  </si>
  <si>
    <t> 04.01.2002 20:26 </t>
  </si>
  <si>
    <t> 0.0165 </t>
  </si>
  <si>
    <t> F.Agerer </t>
  </si>
  <si>
    <t>2452500.473 </t>
  </si>
  <si>
    <t> 13.08.2002 23:21 </t>
  </si>
  <si>
    <t> BBS 128 </t>
  </si>
  <si>
    <t>2452534.627 </t>
  </si>
  <si>
    <t> 17.09.2002 03:02 </t>
  </si>
  <si>
    <t> BBS 129 </t>
  </si>
  <si>
    <t>2452900.472 </t>
  </si>
  <si>
    <t> 17.09.2003 23:19 </t>
  </si>
  <si>
    <t> BBS 130 </t>
  </si>
  <si>
    <t>2453256.431 </t>
  </si>
  <si>
    <t> 07.09.2004 22:20 </t>
  </si>
  <si>
    <t> 0.018 </t>
  </si>
  <si>
    <t>OEJV 0003 </t>
  </si>
  <si>
    <t>2453299.1241 </t>
  </si>
  <si>
    <t> 20.10.2004 14:58 </t>
  </si>
  <si>
    <t> 0.0144 </t>
  </si>
  <si>
    <t> C.-H.Kim et al. </t>
  </si>
  <si>
    <t>IBVS 5694 </t>
  </si>
  <si>
    <t>2453407.4410 </t>
  </si>
  <si>
    <t> 05.02.2005 22:35 </t>
  </si>
  <si>
    <t> 0.0167 </t>
  </si>
  <si>
    <t> U.Schmidt </t>
  </si>
  <si>
    <t>BAVM 173 </t>
  </si>
  <si>
    <t>2453620.473 </t>
  </si>
  <si>
    <t> 06.09.2005 23:21 </t>
  </si>
  <si>
    <t>2453725.6407 </t>
  </si>
  <si>
    <t> 21.12.2005 03:22 </t>
  </si>
  <si>
    <t> 0.0143 </t>
  </si>
  <si>
    <t> R. Nelson </t>
  </si>
  <si>
    <t>IBVS 5672 </t>
  </si>
  <si>
    <t>2454357.5510 </t>
  </si>
  <si>
    <t> 14.09.2007 01:13 </t>
  </si>
  <si>
    <t> 0.0148 </t>
  </si>
  <si>
    <t>C </t>
  </si>
  <si>
    <t>R</t>
  </si>
  <si>
    <t> M.Lehky </t>
  </si>
  <si>
    <t>OEJV 0107 </t>
  </si>
  <si>
    <t>2454441.599 </t>
  </si>
  <si>
    <t> 07.12.2007 02:22 </t>
  </si>
  <si>
    <t> R.Nelson </t>
  </si>
  <si>
    <t>IBVS 5820 </t>
  </si>
  <si>
    <t>2455430.3573 </t>
  </si>
  <si>
    <t> 21.08.2010 20:34 </t>
  </si>
  <si>
    <t> 0.0126 </t>
  </si>
  <si>
    <t>OEJV 0137 </t>
  </si>
  <si>
    <t>2455478.4478 </t>
  </si>
  <si>
    <t> 08.10.2010 22:44 </t>
  </si>
  <si>
    <t> 0.0132 </t>
  </si>
  <si>
    <t>2455478.4479 </t>
  </si>
  <si>
    <t> 0.0133 </t>
  </si>
  <si>
    <t>2455538.6720 </t>
  </si>
  <si>
    <t> 08.12.2010 04:07 </t>
  </si>
  <si>
    <t> 0.0127 </t>
  </si>
  <si>
    <t>IBVS 5960 </t>
  </si>
  <si>
    <t>2455835.30014 </t>
  </si>
  <si>
    <t> 30.09.2011 19:12 </t>
  </si>
  <si>
    <t> 0.01180 </t>
  </si>
  <si>
    <t>OEJV 0160 </t>
  </si>
  <si>
    <t>2455835.30021 </t>
  </si>
  <si>
    <t> 0.01187 </t>
  </si>
  <si>
    <t>2455835.3004 </t>
  </si>
  <si>
    <t> 0.0121 </t>
  </si>
  <si>
    <t>2455847.8848 </t>
  </si>
  <si>
    <t> 13.10.2011 09:14 </t>
  </si>
  <si>
    <t> 0.0122 </t>
  </si>
  <si>
    <t>IBVS 6011 </t>
  </si>
  <si>
    <t>2455859.5707 </t>
  </si>
  <si>
    <t> 25.10.2011 01:41 </t>
  </si>
  <si>
    <t>-I</t>
  </si>
  <si>
    <t>BAVM 225 </t>
  </si>
  <si>
    <t>2455879.3455 </t>
  </si>
  <si>
    <t> 13.11.2011 20:17 </t>
  </si>
  <si>
    <t>2456175.52367 </t>
  </si>
  <si>
    <t> 05.09.2012 00:34 </t>
  </si>
  <si>
    <t> 0.01076 </t>
  </si>
  <si>
    <t>2456175.52409 </t>
  </si>
  <si>
    <t> 0.01118 </t>
  </si>
  <si>
    <t>2456175.52593 </t>
  </si>
  <si>
    <t> 05.09.2012 00:37 </t>
  </si>
  <si>
    <t> 0.01302 </t>
  </si>
  <si>
    <t>2456203.8404 </t>
  </si>
  <si>
    <t> 03.10.2012 08:10 </t>
  </si>
  <si>
    <t> 0.0129 </t>
  </si>
  <si>
    <t>IBVS 6042 </t>
  </si>
  <si>
    <t>2456252.37772 </t>
  </si>
  <si>
    <t> 20.11.2012 21:03 </t>
  </si>
  <si>
    <t> 0.01091 </t>
  </si>
  <si>
    <t>2456252.37775 </t>
  </si>
  <si>
    <t> 0.01094 </t>
  </si>
  <si>
    <t>2456252.37777 </t>
  </si>
  <si>
    <t> 0.01096 </t>
  </si>
  <si>
    <t>2456540.46614 </t>
  </si>
  <si>
    <t> 04.09.2013 23:11 </t>
  </si>
  <si>
    <t> 0.00957 </t>
  </si>
  <si>
    <t> M.Magris </t>
  </si>
  <si>
    <t>2456540.4771 </t>
  </si>
  <si>
    <t> 04.09.2013 23:27 </t>
  </si>
  <si>
    <t> 0.0205 </t>
  </si>
  <si>
    <t>BAVM 234 </t>
  </si>
  <si>
    <t>IBVS 6196</t>
  </si>
  <si>
    <t>OEJV 0179</t>
  </si>
  <si>
    <t>OEJV 0211</t>
  </si>
  <si>
    <t>JAAVSO 51, 134</t>
  </si>
  <si>
    <t>JBAV, 76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</si>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</sst>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5" fillId="0" borderId="0"/>
    <xf numFmtId="0" fontId="8" fillId="0" borderId="0"/>
    <xf numFmtId="0" fontId="25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9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quotePrefix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0" fontId="11" fillId="24" borderId="11" xfId="28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/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8" fillId="24" borderId="0" xfId="28" applyNumberFormat="1" applyFont="1" applyFill="1" applyBorder="1" applyAlignment="1">
      <alignment horizontal="left"/>
    </xf>
    <xf numFmtId="0" fontId="17" fillId="0" borderId="0" xfId="0" applyFont="1">
      <alignment vertical="top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2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2" fillId="25" borderId="18" xfId="39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left"/>
    </xf>
    <xf numFmtId="0" fontId="23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/>
    <xf numFmtId="0" fontId="24" fillId="0" borderId="0" xfId="0" applyFont="1" applyAlignment="1">
      <alignment horizontal="left"/>
    </xf>
    <xf numFmtId="0" fontId="39" fillId="0" borderId="0" xfId="43" applyFont="1" applyAlignment="1">
      <alignment wrapText="1"/>
    </xf>
    <xf numFmtId="0" fontId="39" fillId="0" borderId="0" xfId="43" applyFont="1" applyAlignment="1">
      <alignment horizontal="center" wrapText="1"/>
    </xf>
    <xf numFmtId="0" fontId="39" fillId="0" borderId="0" xfId="43" applyFont="1" applyAlignment="1">
      <alignment horizontal="left" wrapText="1"/>
    </xf>
    <xf numFmtId="0" fontId="39" fillId="0" borderId="0" xfId="44" applyFont="1"/>
    <xf numFmtId="0" fontId="39" fillId="0" borderId="0" xfId="44" applyFont="1" applyAlignment="1">
      <alignment horizontal="center"/>
    </xf>
    <xf numFmtId="0" fontId="39" fillId="0" borderId="0" xfId="44" applyFont="1" applyAlignment="1">
      <alignment horizontal="left"/>
    </xf>
    <xf numFmtId="0" fontId="15" fillId="0" borderId="0" xfId="0" applyFont="1" applyAlignment="1">
      <alignment horizontal="center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/>
    <xf numFmtId="0" fontId="6" fillId="0" borderId="0" xfId="0" applyFont="1" applyAlignment="1"/>
    <xf numFmtId="14" fontId="6" fillId="0" borderId="0" xfId="0" applyNumberFormat="1" applyFont="1" applyAlignment="1"/>
    <xf numFmtId="165" fontId="40" fillId="0" borderId="0" xfId="0" applyNumberFormat="1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165" fontId="40" fillId="0" borderId="0" xfId="0" applyNumberFormat="1" applyFont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center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8390125382933943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301318133614"/>
          <c:y val="0.14953316519776211"/>
          <c:w val="0.81269411272956227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5.7920000035664998E-3</c:v>
                </c:pt>
                <c:pt idx="1">
                  <c:v>-2.6355999998486368E-2</c:v>
                </c:pt>
                <c:pt idx="2">
                  <c:v>6.295999999565538E-3</c:v>
                </c:pt>
                <c:pt idx="3">
                  <c:v>-2.9984000000695232E-2</c:v>
                </c:pt>
                <c:pt idx="4">
                  <c:v>-1.7620000002352754E-2</c:v>
                </c:pt>
                <c:pt idx="5">
                  <c:v>2.3504000000684755E-2</c:v>
                </c:pt>
                <c:pt idx="6">
                  <c:v>-2.7467999996588333E-2</c:v>
                </c:pt>
                <c:pt idx="7">
                  <c:v>-2.6156000003538793E-2</c:v>
                </c:pt>
                <c:pt idx="8">
                  <c:v>4.9240000007557683E-3</c:v>
                </c:pt>
                <c:pt idx="9">
                  <c:v>-2.3487999998906162E-2</c:v>
                </c:pt>
                <c:pt idx="10">
                  <c:v>-4.9240000007557683E-3</c:v>
                </c:pt>
                <c:pt idx="11">
                  <c:v>2.6200000000244472E-2</c:v>
                </c:pt>
                <c:pt idx="12">
                  <c:v>-9.8119999966002069E-3</c:v>
                </c:pt>
                <c:pt idx="13">
                  <c:v>2.6600000019243453E-3</c:v>
                </c:pt>
                <c:pt idx="14">
                  <c:v>-2.2719999979017302E-3</c:v>
                </c:pt>
                <c:pt idx="15">
                  <c:v>-2.1808000001328764E-2</c:v>
                </c:pt>
                <c:pt idx="16">
                  <c:v>-1.3136000001395587E-2</c:v>
                </c:pt>
                <c:pt idx="17">
                  <c:v>-9.6200000007229391E-3</c:v>
                </c:pt>
                <c:pt idx="18">
                  <c:v>-2.0000000004074536E-3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34-458F-AF77-59BB34C293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Active!$D$22:$D$34</c:f>
                <c:numCache>
                  <c:formatCode>General</c:formatCode>
                  <c:ptCount val="13"/>
                </c:numCache>
              </c:numRef>
            </c:plus>
            <c:minus>
              <c:numRef>
                <c:f>Active!$D$22:$D$34</c:f>
                <c:numCache>
                  <c:formatCode>General</c:formatCode>
                  <c:ptCount val="13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20">
                  <c:v>-2.7600000030361116E-3</c:v>
                </c:pt>
                <c:pt idx="21">
                  <c:v>-7.7199999941512942E-4</c:v>
                </c:pt>
                <c:pt idx="22">
                  <c:v>-4.1599999531172216E-4</c:v>
                </c:pt>
                <c:pt idx="23">
                  <c:v>1.0720000063884072E-3</c:v>
                </c:pt>
                <c:pt idx="24">
                  <c:v>1.1471999998320825E-2</c:v>
                </c:pt>
                <c:pt idx="25">
                  <c:v>-1.1692000000039116E-2</c:v>
                </c:pt>
                <c:pt idx="26">
                  <c:v>3.607999999076128E-3</c:v>
                </c:pt>
                <c:pt idx="28">
                  <c:v>2.1372000002884306E-2</c:v>
                </c:pt>
                <c:pt idx="29">
                  <c:v>2.2052000000257976E-2</c:v>
                </c:pt>
                <c:pt idx="30">
                  <c:v>2.2003999998560175E-2</c:v>
                </c:pt>
                <c:pt idx="31">
                  <c:v>1.2287999998079613E-2</c:v>
                </c:pt>
                <c:pt idx="32">
                  <c:v>1.3923999998951331E-2</c:v>
                </c:pt>
                <c:pt idx="33">
                  <c:v>2.4963999996543862E-2</c:v>
                </c:pt>
                <c:pt idx="34">
                  <c:v>1.4587999998184387E-2</c:v>
                </c:pt>
                <c:pt idx="35">
                  <c:v>1.9227999997383449E-2</c:v>
                </c:pt>
                <c:pt idx="36">
                  <c:v>2.1187999998801388E-2</c:v>
                </c:pt>
                <c:pt idx="37">
                  <c:v>2.1187999998801388E-2</c:v>
                </c:pt>
                <c:pt idx="38">
                  <c:v>1.7428000006475486E-2</c:v>
                </c:pt>
                <c:pt idx="39">
                  <c:v>8.2479999982751906E-3</c:v>
                </c:pt>
                <c:pt idx="41">
                  <c:v>1.9752000000153203E-2</c:v>
                </c:pt>
                <c:pt idx="42">
                  <c:v>1.4152000003377907E-2</c:v>
                </c:pt>
                <c:pt idx="43">
                  <c:v>1.6292000000248663E-2</c:v>
                </c:pt>
                <c:pt idx="47">
                  <c:v>1.4107999995758291E-2</c:v>
                </c:pt>
                <c:pt idx="48">
                  <c:v>3.9200000173877925E-4</c:v>
                </c:pt>
                <c:pt idx="52">
                  <c:v>1.132800000050338E-2</c:v>
                </c:pt>
                <c:pt idx="54">
                  <c:v>1.7899999998917338E-2</c:v>
                </c:pt>
                <c:pt idx="57">
                  <c:v>1.5119999996386468E-2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34-458F-AF77-59BB34C293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7">
                  <c:v>1.8576000002212822E-2</c:v>
                </c:pt>
                <c:pt idx="40">
                  <c:v>1.562799999373965E-2</c:v>
                </c:pt>
                <c:pt idx="56">
                  <c:v>1.6731999996409286E-2</c:v>
                </c:pt>
                <c:pt idx="86">
                  <c:v>2.0533999995677732E-2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34-458F-AF77-59BB34C293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44">
                  <c:v>1.6232000001764391E-2</c:v>
                </c:pt>
                <c:pt idx="45">
                  <c:v>1.799600000231294E-2</c:v>
                </c:pt>
                <c:pt idx="46">
                  <c:v>1.4911999998730607E-2</c:v>
                </c:pt>
                <c:pt idx="49">
                  <c:v>1.5616000004229136E-2</c:v>
                </c:pt>
                <c:pt idx="50">
                  <c:v>1.6512000001966953E-2</c:v>
                </c:pt>
                <c:pt idx="51">
                  <c:v>1.461600000038743E-2</c:v>
                </c:pt>
                <c:pt idx="53">
                  <c:v>1.37959999992745E-2</c:v>
                </c:pt>
                <c:pt idx="55">
                  <c:v>1.4390000003913883E-2</c:v>
                </c:pt>
                <c:pt idx="58">
                  <c:v>1.4328000004752539E-2</c:v>
                </c:pt>
                <c:pt idx="59">
                  <c:v>1.4879999995173421E-2</c:v>
                </c:pt>
                <c:pt idx="60">
                  <c:v>1.7894000004162081E-2</c:v>
                </c:pt>
                <c:pt idx="61">
                  <c:v>1.2623999995412305E-2</c:v>
                </c:pt>
                <c:pt idx="62">
                  <c:v>1.3308000001416076E-2</c:v>
                </c:pt>
                <c:pt idx="63">
                  <c:v>1.3318000004801434E-2</c:v>
                </c:pt>
                <c:pt idx="64">
                  <c:v>1.3387999999395106E-2</c:v>
                </c:pt>
                <c:pt idx="65">
                  <c:v>1.2735999996948522E-2</c:v>
                </c:pt>
                <c:pt idx="66">
                  <c:v>1.2735999996948522E-2</c:v>
                </c:pt>
                <c:pt idx="67">
                  <c:v>1.1775999999372289E-2</c:v>
                </c:pt>
                <c:pt idx="68">
                  <c:v>1.1795999998867046E-2</c:v>
                </c:pt>
                <c:pt idx="69">
                  <c:v>1.1866000000736676E-2</c:v>
                </c:pt>
                <c:pt idx="70">
                  <c:v>1.2055999999574851E-2</c:v>
                </c:pt>
                <c:pt idx="71">
                  <c:v>1.2192000001959968E-2</c:v>
                </c:pt>
                <c:pt idx="72">
                  <c:v>1.2703999993391335E-2</c:v>
                </c:pt>
                <c:pt idx="73">
                  <c:v>1.2232000000949483E-2</c:v>
                </c:pt>
                <c:pt idx="74">
                  <c:v>1.0760000004665926E-2</c:v>
                </c:pt>
                <c:pt idx="75">
                  <c:v>1.1180000001331791E-2</c:v>
                </c:pt>
                <c:pt idx="76">
                  <c:v>1.3020000005781185E-2</c:v>
                </c:pt>
                <c:pt idx="79">
                  <c:v>3.3902000002854038E-2</c:v>
                </c:pt>
                <c:pt idx="80">
                  <c:v>3.5122000001138076E-2</c:v>
                </c:pt>
                <c:pt idx="81">
                  <c:v>1.2896000000182539E-2</c:v>
                </c:pt>
                <c:pt idx="82">
                  <c:v>1.09119999979157E-2</c:v>
                </c:pt>
                <c:pt idx="83">
                  <c:v>1.0942000000795815E-2</c:v>
                </c:pt>
                <c:pt idx="84">
                  <c:v>1.0962000000290573E-2</c:v>
                </c:pt>
                <c:pt idx="85">
                  <c:v>9.5739999960642308E-3</c:v>
                </c:pt>
                <c:pt idx="87">
                  <c:v>8.979999998700805E-3</c:v>
                </c:pt>
                <c:pt idx="88">
                  <c:v>9.1600000014295802E-3</c:v>
                </c:pt>
                <c:pt idx="89">
                  <c:v>9.1699999975389801E-3</c:v>
                </c:pt>
                <c:pt idx="90">
                  <c:v>1.0723999999754597E-2</c:v>
                </c:pt>
                <c:pt idx="91">
                  <c:v>1.1323999999149237E-2</c:v>
                </c:pt>
                <c:pt idx="92">
                  <c:v>1.2103999993996695E-2</c:v>
                </c:pt>
                <c:pt idx="93">
                  <c:v>7.7320000054896809E-3</c:v>
                </c:pt>
                <c:pt idx="94">
                  <c:v>7.7520000049844384E-3</c:v>
                </c:pt>
                <c:pt idx="95">
                  <c:v>7.8219999995781109E-3</c:v>
                </c:pt>
                <c:pt idx="96">
                  <c:v>8.4579999966081232E-3</c:v>
                </c:pt>
                <c:pt idx="97">
                  <c:v>8.0400000006193295E-3</c:v>
                </c:pt>
                <c:pt idx="98">
                  <c:v>1.1878000004799105E-2</c:v>
                </c:pt>
                <c:pt idx="99">
                  <c:v>1.2158000005001668E-2</c:v>
                </c:pt>
                <c:pt idx="100">
                  <c:v>1.221800000348594E-2</c:v>
                </c:pt>
                <c:pt idx="101">
                  <c:v>7.6940000071772374E-3</c:v>
                </c:pt>
                <c:pt idx="102">
                  <c:v>7.90400000551017E-3</c:v>
                </c:pt>
                <c:pt idx="103">
                  <c:v>8.104000000457745E-3</c:v>
                </c:pt>
                <c:pt idx="104">
                  <c:v>6.7799997777910903E-3</c:v>
                </c:pt>
                <c:pt idx="105">
                  <c:v>6.8699999974342063E-3</c:v>
                </c:pt>
                <c:pt idx="106">
                  <c:v>6.9400000647874549E-3</c:v>
                </c:pt>
                <c:pt idx="107">
                  <c:v>2.51599994226126E-3</c:v>
                </c:pt>
                <c:pt idx="108">
                  <c:v>-9.6522000007098541E-2</c:v>
                </c:pt>
                <c:pt idx="109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34-458F-AF77-59BB34C293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34-458F-AF77-59BB34C293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34-458F-AF77-59BB34C293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34-458F-AF77-59BB34C293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0.22023843854513675</c:v>
                </c:pt>
                <c:pt idx="1">
                  <c:v>0.21677026826604273</c:v>
                </c:pt>
                <c:pt idx="2">
                  <c:v>0.21197583784197971</c:v>
                </c:pt>
                <c:pt idx="3">
                  <c:v>0.21177689882023437</c:v>
                </c:pt>
                <c:pt idx="4">
                  <c:v>0.21170395451226107</c:v>
                </c:pt>
                <c:pt idx="5">
                  <c:v>0.21169732321153623</c:v>
                </c:pt>
                <c:pt idx="6">
                  <c:v>0.21105408704122625</c:v>
                </c:pt>
                <c:pt idx="7">
                  <c:v>0.20980740250495536</c:v>
                </c:pt>
                <c:pt idx="8">
                  <c:v>0.20868008138173169</c:v>
                </c:pt>
                <c:pt idx="9">
                  <c:v>0.20843472325491241</c:v>
                </c:pt>
                <c:pt idx="10">
                  <c:v>0.20803021391069687</c:v>
                </c:pt>
                <c:pt idx="11">
                  <c:v>0.20802358260997203</c:v>
                </c:pt>
                <c:pt idx="12">
                  <c:v>0.20711509441066822</c:v>
                </c:pt>
                <c:pt idx="13">
                  <c:v>0.2052715928091613</c:v>
                </c:pt>
                <c:pt idx="14">
                  <c:v>0.20323578348663385</c:v>
                </c:pt>
                <c:pt idx="15">
                  <c:v>0.20299705666053941</c:v>
                </c:pt>
                <c:pt idx="16">
                  <c:v>0.20082199002279022</c:v>
                </c:pt>
                <c:pt idx="17">
                  <c:v>0.19844135306257082</c:v>
                </c:pt>
                <c:pt idx="18">
                  <c:v>0.11385911231717122</c:v>
                </c:pt>
                <c:pt idx="19">
                  <c:v>0.11385911231717122</c:v>
                </c:pt>
                <c:pt idx="20">
                  <c:v>0.11379279930992277</c:v>
                </c:pt>
                <c:pt idx="21">
                  <c:v>0.11288431111061899</c:v>
                </c:pt>
                <c:pt idx="22">
                  <c:v>0.11275831639684693</c:v>
                </c:pt>
                <c:pt idx="23">
                  <c:v>0.11267874078814878</c:v>
                </c:pt>
                <c:pt idx="24">
                  <c:v>0.11201561071566428</c:v>
                </c:pt>
                <c:pt idx="25">
                  <c:v>0.11175698998739532</c:v>
                </c:pt>
                <c:pt idx="26">
                  <c:v>0.1046283417081868</c:v>
                </c:pt>
                <c:pt idx="27">
                  <c:v>7.7725154667490123E-2</c:v>
                </c:pt>
                <c:pt idx="28">
                  <c:v>6.9077938522292076E-2</c:v>
                </c:pt>
                <c:pt idx="29">
                  <c:v>6.8613747471552911E-2</c:v>
                </c:pt>
                <c:pt idx="30">
                  <c:v>6.166414431191522E-2</c:v>
                </c:pt>
                <c:pt idx="31">
                  <c:v>6.1060695945954313E-2</c:v>
                </c:pt>
                <c:pt idx="32">
                  <c:v>5.6160164710293767E-2</c:v>
                </c:pt>
                <c:pt idx="33">
                  <c:v>5.4767591558076291E-2</c:v>
                </c:pt>
                <c:pt idx="34">
                  <c:v>5.3932047666745801E-2</c:v>
                </c:pt>
                <c:pt idx="35">
                  <c:v>5.3202604587012842E-2</c:v>
                </c:pt>
                <c:pt idx="36">
                  <c:v>5.2937352558019034E-2</c:v>
                </c:pt>
                <c:pt idx="37">
                  <c:v>5.2937352558019034E-2</c:v>
                </c:pt>
                <c:pt idx="38">
                  <c:v>5.2871039550770584E-2</c:v>
                </c:pt>
                <c:pt idx="39">
                  <c:v>5.0848492829692823E-2</c:v>
                </c:pt>
                <c:pt idx="40">
                  <c:v>4.7897564007136739E-2</c:v>
                </c:pt>
                <c:pt idx="41">
                  <c:v>4.7559367670169633E-2</c:v>
                </c:pt>
                <c:pt idx="42">
                  <c:v>4.6896237597685131E-2</c:v>
                </c:pt>
                <c:pt idx="43">
                  <c:v>4.5337881927346516E-2</c:v>
                </c:pt>
                <c:pt idx="44">
                  <c:v>4.4276873811371298E-2</c:v>
                </c:pt>
                <c:pt idx="45">
                  <c:v>4.2711886840307856E-2</c:v>
                </c:pt>
                <c:pt idx="46">
                  <c:v>4.2652205133784246E-2</c:v>
                </c:pt>
                <c:pt idx="47">
                  <c:v>4.2459897412763736E-2</c:v>
                </c:pt>
                <c:pt idx="48">
                  <c:v>4.1856449046802829E-2</c:v>
                </c:pt>
                <c:pt idx="49">
                  <c:v>4.1849817746077989E-2</c:v>
                </c:pt>
                <c:pt idx="50">
                  <c:v>4.1657510025057479E-2</c:v>
                </c:pt>
                <c:pt idx="51">
                  <c:v>4.0026210046745572E-2</c:v>
                </c:pt>
                <c:pt idx="52">
                  <c:v>3.9774220619201453E-2</c:v>
                </c:pt>
                <c:pt idx="53">
                  <c:v>3.7075281224189488E-2</c:v>
                </c:pt>
                <c:pt idx="54">
                  <c:v>3.4449286137150814E-2</c:v>
                </c:pt>
                <c:pt idx="55">
                  <c:v>3.4134299352720679E-2</c:v>
                </c:pt>
                <c:pt idx="56">
                  <c:v>3.3335227615376842E-2</c:v>
                </c:pt>
                <c:pt idx="57">
                  <c:v>3.1763609343588545E-2</c:v>
                </c:pt>
                <c:pt idx="58">
                  <c:v>3.0987747158781664E-2</c:v>
                </c:pt>
                <c:pt idx="59">
                  <c:v>2.6325942749215542E-2</c:v>
                </c:pt>
                <c:pt idx="60">
                  <c:v>2.5705916131442519E-2</c:v>
                </c:pt>
                <c:pt idx="61">
                  <c:v>1.8411485334112881E-2</c:v>
                </c:pt>
                <c:pt idx="62">
                  <c:v>1.8056710745333659E-2</c:v>
                </c:pt>
                <c:pt idx="63">
                  <c:v>1.8056710745333659E-2</c:v>
                </c:pt>
                <c:pt idx="64">
                  <c:v>1.8056710745333659E-2</c:v>
                </c:pt>
                <c:pt idx="65">
                  <c:v>1.7612413596769044E-2</c:v>
                </c:pt>
                <c:pt idx="66">
                  <c:v>1.7612413596769044E-2</c:v>
                </c:pt>
                <c:pt idx="67">
                  <c:v>1.5424084357570145E-2</c:v>
                </c:pt>
                <c:pt idx="68">
                  <c:v>1.5424084357570145E-2</c:v>
                </c:pt>
                <c:pt idx="69">
                  <c:v>1.5424084357570145E-2</c:v>
                </c:pt>
                <c:pt idx="70">
                  <c:v>1.5424084357570145E-2</c:v>
                </c:pt>
                <c:pt idx="71">
                  <c:v>1.5331246147422317E-2</c:v>
                </c:pt>
                <c:pt idx="72">
                  <c:v>1.524503923799933E-2</c:v>
                </c:pt>
                <c:pt idx="73">
                  <c:v>1.5099150622052734E-2</c:v>
                </c:pt>
                <c:pt idx="74">
                  <c:v>1.2914137033216269E-2</c:v>
                </c:pt>
                <c:pt idx="75">
                  <c:v>1.2914137033216269E-2</c:v>
                </c:pt>
                <c:pt idx="76">
                  <c:v>1.2914137033216269E-2</c:v>
                </c:pt>
                <c:pt idx="77">
                  <c:v>1.2877664879229617E-2</c:v>
                </c:pt>
                <c:pt idx="78">
                  <c:v>1.2877664879229617E-2</c:v>
                </c:pt>
                <c:pt idx="79">
                  <c:v>1.2877664879229617E-2</c:v>
                </c:pt>
                <c:pt idx="80">
                  <c:v>1.2877664879229617E-2</c:v>
                </c:pt>
                <c:pt idx="81">
                  <c:v>1.2705251060383643E-2</c:v>
                </c:pt>
                <c:pt idx="82">
                  <c:v>1.2347160821242015E-2</c:v>
                </c:pt>
                <c:pt idx="83">
                  <c:v>1.2347160821242015E-2</c:v>
                </c:pt>
                <c:pt idx="84">
                  <c:v>1.2347160821242015E-2</c:v>
                </c:pt>
                <c:pt idx="85">
                  <c:v>1.0221828938929145E-2</c:v>
                </c:pt>
                <c:pt idx="86">
                  <c:v>1.0221828938929145E-2</c:v>
                </c:pt>
                <c:pt idx="87">
                  <c:v>9.7145344334785E-3</c:v>
                </c:pt>
                <c:pt idx="88">
                  <c:v>9.7145344334785E-3</c:v>
                </c:pt>
                <c:pt idx="89">
                  <c:v>9.7145344334785E-3</c:v>
                </c:pt>
                <c:pt idx="90">
                  <c:v>9.0945078157054771E-3</c:v>
                </c:pt>
                <c:pt idx="91">
                  <c:v>9.0945078157054771E-3</c:v>
                </c:pt>
                <c:pt idx="92">
                  <c:v>9.0945078157054771E-3</c:v>
                </c:pt>
                <c:pt idx="93">
                  <c:v>7.4399982848566137E-3</c:v>
                </c:pt>
                <c:pt idx="94">
                  <c:v>7.4399982848566137E-3</c:v>
                </c:pt>
                <c:pt idx="95">
                  <c:v>7.4399982848566137E-3</c:v>
                </c:pt>
                <c:pt idx="96">
                  <c:v>4.9101570583282017E-3</c:v>
                </c:pt>
                <c:pt idx="97">
                  <c:v>4.8736849043415492E-3</c:v>
                </c:pt>
                <c:pt idx="98">
                  <c:v>2.2244802647659323E-3</c:v>
                </c:pt>
                <c:pt idx="99">
                  <c:v>2.2244802647659323E-3</c:v>
                </c:pt>
                <c:pt idx="100">
                  <c:v>2.2244802647659323E-3</c:v>
                </c:pt>
                <c:pt idx="101">
                  <c:v>1.9824377883090744E-3</c:v>
                </c:pt>
                <c:pt idx="102">
                  <c:v>1.9824377883090744E-3</c:v>
                </c:pt>
                <c:pt idx="103">
                  <c:v>1.9824377883090744E-3</c:v>
                </c:pt>
                <c:pt idx="104">
                  <c:v>-2.9872966103763887E-4</c:v>
                </c:pt>
                <c:pt idx="105">
                  <c:v>-2.9872966103763887E-4</c:v>
                </c:pt>
                <c:pt idx="106">
                  <c:v>-2.9872966103763887E-4</c:v>
                </c:pt>
                <c:pt idx="107">
                  <c:v>-1.1532153088925301E-2</c:v>
                </c:pt>
                <c:pt idx="108">
                  <c:v>-1.2198598811772238E-2</c:v>
                </c:pt>
                <c:pt idx="109">
                  <c:v>-1.4250986386111802E-2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34-458F-AF77-59BB34C293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>
                  <c:v>-0.15271799999754876</c:v>
                </c:pt>
                <c:pt idx="78">
                  <c:v>-0.15174799999658717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34-458F-AF77-59BB34C2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909392"/>
        <c:axId val="1"/>
      </c:scatterChart>
      <c:valAx>
        <c:axId val="660909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21516621567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09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47075075367899"/>
          <c:y val="0.91900605882208652"/>
          <c:w val="0.730650642353916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84853168469860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236476043277"/>
          <c:y val="0.14906854902912253"/>
          <c:w val="0.8129829984544049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5.7920000035664998E-3</c:v>
                </c:pt>
                <c:pt idx="1">
                  <c:v>-2.6355999998486368E-2</c:v>
                </c:pt>
                <c:pt idx="2">
                  <c:v>6.295999999565538E-3</c:v>
                </c:pt>
                <c:pt idx="3">
                  <c:v>-2.9984000000695232E-2</c:v>
                </c:pt>
                <c:pt idx="4">
                  <c:v>-1.7620000002352754E-2</c:v>
                </c:pt>
                <c:pt idx="5">
                  <c:v>2.3504000000684755E-2</c:v>
                </c:pt>
                <c:pt idx="6">
                  <c:v>-2.7467999996588333E-2</c:v>
                </c:pt>
                <c:pt idx="7">
                  <c:v>-2.6156000003538793E-2</c:v>
                </c:pt>
                <c:pt idx="8">
                  <c:v>4.9240000007557683E-3</c:v>
                </c:pt>
                <c:pt idx="9">
                  <c:v>-2.3487999998906162E-2</c:v>
                </c:pt>
                <c:pt idx="10">
                  <c:v>-4.9240000007557683E-3</c:v>
                </c:pt>
                <c:pt idx="11">
                  <c:v>2.6200000000244472E-2</c:v>
                </c:pt>
                <c:pt idx="12">
                  <c:v>-9.8119999966002069E-3</c:v>
                </c:pt>
                <c:pt idx="13">
                  <c:v>2.6600000019243453E-3</c:v>
                </c:pt>
                <c:pt idx="14">
                  <c:v>-2.2719999979017302E-3</c:v>
                </c:pt>
                <c:pt idx="15">
                  <c:v>-2.1808000001328764E-2</c:v>
                </c:pt>
                <c:pt idx="16">
                  <c:v>-1.3136000001395587E-2</c:v>
                </c:pt>
                <c:pt idx="17">
                  <c:v>-9.6200000007229391E-3</c:v>
                </c:pt>
                <c:pt idx="18">
                  <c:v>-2.0000000004074536E-3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E9-43C1-B62D-C992BB832A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Active!$D$22:$D$34</c:f>
                <c:numCache>
                  <c:formatCode>General</c:formatCode>
                  <c:ptCount val="13"/>
                </c:numCache>
              </c:numRef>
            </c:plus>
            <c:minus>
              <c:numRef>
                <c:f>Active!$D$22:$D$34</c:f>
                <c:numCache>
                  <c:formatCode>General</c:formatCode>
                  <c:ptCount val="13"/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20">
                  <c:v>-2.7600000030361116E-3</c:v>
                </c:pt>
                <c:pt idx="21">
                  <c:v>-7.7199999941512942E-4</c:v>
                </c:pt>
                <c:pt idx="22">
                  <c:v>-4.1599999531172216E-4</c:v>
                </c:pt>
                <c:pt idx="23">
                  <c:v>1.0720000063884072E-3</c:v>
                </c:pt>
                <c:pt idx="24">
                  <c:v>1.1471999998320825E-2</c:v>
                </c:pt>
                <c:pt idx="25">
                  <c:v>-1.1692000000039116E-2</c:v>
                </c:pt>
                <c:pt idx="26">
                  <c:v>3.607999999076128E-3</c:v>
                </c:pt>
                <c:pt idx="28">
                  <c:v>2.1372000002884306E-2</c:v>
                </c:pt>
                <c:pt idx="29">
                  <c:v>2.2052000000257976E-2</c:v>
                </c:pt>
                <c:pt idx="30">
                  <c:v>2.2003999998560175E-2</c:v>
                </c:pt>
                <c:pt idx="31">
                  <c:v>1.2287999998079613E-2</c:v>
                </c:pt>
                <c:pt idx="32">
                  <c:v>1.3923999998951331E-2</c:v>
                </c:pt>
                <c:pt idx="33">
                  <c:v>2.4963999996543862E-2</c:v>
                </c:pt>
                <c:pt idx="34">
                  <c:v>1.4587999998184387E-2</c:v>
                </c:pt>
                <c:pt idx="35">
                  <c:v>1.9227999997383449E-2</c:v>
                </c:pt>
                <c:pt idx="36">
                  <c:v>2.1187999998801388E-2</c:v>
                </c:pt>
                <c:pt idx="37">
                  <c:v>2.1187999998801388E-2</c:v>
                </c:pt>
                <c:pt idx="38">
                  <c:v>1.7428000006475486E-2</c:v>
                </c:pt>
                <c:pt idx="39">
                  <c:v>8.2479999982751906E-3</c:v>
                </c:pt>
                <c:pt idx="41">
                  <c:v>1.9752000000153203E-2</c:v>
                </c:pt>
                <c:pt idx="42">
                  <c:v>1.4152000003377907E-2</c:v>
                </c:pt>
                <c:pt idx="43">
                  <c:v>1.6292000000248663E-2</c:v>
                </c:pt>
                <c:pt idx="47">
                  <c:v>1.4107999995758291E-2</c:v>
                </c:pt>
                <c:pt idx="48">
                  <c:v>3.9200000173877925E-4</c:v>
                </c:pt>
                <c:pt idx="52">
                  <c:v>1.132800000050338E-2</c:v>
                </c:pt>
                <c:pt idx="54">
                  <c:v>1.7899999998917338E-2</c:v>
                </c:pt>
                <c:pt idx="57">
                  <c:v>1.5119999996386468E-2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E9-43C1-B62D-C992BB832A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Active!$D$21:$D$34</c:f>
                <c:numCache>
                  <c:formatCode>General</c:formatCode>
                  <c:ptCount val="14"/>
                </c:numCache>
              </c:numRef>
            </c:plus>
            <c:minus>
              <c:numRef>
                <c:f>Active!$D$21:$D$34</c:f>
                <c:numCache>
                  <c:formatCode>General</c:formatCode>
                  <c:ptCount val="1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7">
                  <c:v>1.8576000002212822E-2</c:v>
                </c:pt>
                <c:pt idx="40">
                  <c:v>1.562799999373965E-2</c:v>
                </c:pt>
                <c:pt idx="56">
                  <c:v>1.6731999996409286E-2</c:v>
                </c:pt>
                <c:pt idx="86">
                  <c:v>2.0533999995677732E-2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E9-43C1-B62D-C992BB832A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44">
                  <c:v>1.6232000001764391E-2</c:v>
                </c:pt>
                <c:pt idx="45">
                  <c:v>1.799600000231294E-2</c:v>
                </c:pt>
                <c:pt idx="46">
                  <c:v>1.4911999998730607E-2</c:v>
                </c:pt>
                <c:pt idx="49">
                  <c:v>1.5616000004229136E-2</c:v>
                </c:pt>
                <c:pt idx="50">
                  <c:v>1.6512000001966953E-2</c:v>
                </c:pt>
                <c:pt idx="51">
                  <c:v>1.461600000038743E-2</c:v>
                </c:pt>
                <c:pt idx="53">
                  <c:v>1.37959999992745E-2</c:v>
                </c:pt>
                <c:pt idx="55">
                  <c:v>1.4390000003913883E-2</c:v>
                </c:pt>
                <c:pt idx="58">
                  <c:v>1.4328000004752539E-2</c:v>
                </c:pt>
                <c:pt idx="59">
                  <c:v>1.4879999995173421E-2</c:v>
                </c:pt>
                <c:pt idx="60">
                  <c:v>1.7894000004162081E-2</c:v>
                </c:pt>
                <c:pt idx="61">
                  <c:v>1.2623999995412305E-2</c:v>
                </c:pt>
                <c:pt idx="62">
                  <c:v>1.3308000001416076E-2</c:v>
                </c:pt>
                <c:pt idx="63">
                  <c:v>1.3318000004801434E-2</c:v>
                </c:pt>
                <c:pt idx="64">
                  <c:v>1.3387999999395106E-2</c:v>
                </c:pt>
                <c:pt idx="65">
                  <c:v>1.2735999996948522E-2</c:v>
                </c:pt>
                <c:pt idx="66">
                  <c:v>1.2735999996948522E-2</c:v>
                </c:pt>
                <c:pt idx="67">
                  <c:v>1.1775999999372289E-2</c:v>
                </c:pt>
                <c:pt idx="68">
                  <c:v>1.1795999998867046E-2</c:v>
                </c:pt>
                <c:pt idx="69">
                  <c:v>1.1866000000736676E-2</c:v>
                </c:pt>
                <c:pt idx="70">
                  <c:v>1.2055999999574851E-2</c:v>
                </c:pt>
                <c:pt idx="71">
                  <c:v>1.2192000001959968E-2</c:v>
                </c:pt>
                <c:pt idx="72">
                  <c:v>1.2703999993391335E-2</c:v>
                </c:pt>
                <c:pt idx="73">
                  <c:v>1.2232000000949483E-2</c:v>
                </c:pt>
                <c:pt idx="74">
                  <c:v>1.0760000004665926E-2</c:v>
                </c:pt>
                <c:pt idx="75">
                  <c:v>1.1180000001331791E-2</c:v>
                </c:pt>
                <c:pt idx="76">
                  <c:v>1.3020000005781185E-2</c:v>
                </c:pt>
                <c:pt idx="79">
                  <c:v>3.3902000002854038E-2</c:v>
                </c:pt>
                <c:pt idx="80">
                  <c:v>3.5122000001138076E-2</c:v>
                </c:pt>
                <c:pt idx="81">
                  <c:v>1.2896000000182539E-2</c:v>
                </c:pt>
                <c:pt idx="82">
                  <c:v>1.09119999979157E-2</c:v>
                </c:pt>
                <c:pt idx="83">
                  <c:v>1.0942000000795815E-2</c:v>
                </c:pt>
                <c:pt idx="84">
                  <c:v>1.0962000000290573E-2</c:v>
                </c:pt>
                <c:pt idx="85">
                  <c:v>9.5739999960642308E-3</c:v>
                </c:pt>
                <c:pt idx="87">
                  <c:v>8.979999998700805E-3</c:v>
                </c:pt>
                <c:pt idx="88">
                  <c:v>9.1600000014295802E-3</c:v>
                </c:pt>
                <c:pt idx="89">
                  <c:v>9.1699999975389801E-3</c:v>
                </c:pt>
                <c:pt idx="90">
                  <c:v>1.0723999999754597E-2</c:v>
                </c:pt>
                <c:pt idx="91">
                  <c:v>1.1323999999149237E-2</c:v>
                </c:pt>
                <c:pt idx="92">
                  <c:v>1.2103999993996695E-2</c:v>
                </c:pt>
                <c:pt idx="93">
                  <c:v>7.7320000054896809E-3</c:v>
                </c:pt>
                <c:pt idx="94">
                  <c:v>7.7520000049844384E-3</c:v>
                </c:pt>
                <c:pt idx="95">
                  <c:v>7.8219999995781109E-3</c:v>
                </c:pt>
                <c:pt idx="96">
                  <c:v>8.4579999966081232E-3</c:v>
                </c:pt>
                <c:pt idx="97">
                  <c:v>8.0400000006193295E-3</c:v>
                </c:pt>
                <c:pt idx="98">
                  <c:v>1.1878000004799105E-2</c:v>
                </c:pt>
                <c:pt idx="99">
                  <c:v>1.2158000005001668E-2</c:v>
                </c:pt>
                <c:pt idx="100">
                  <c:v>1.221800000348594E-2</c:v>
                </c:pt>
                <c:pt idx="101">
                  <c:v>7.6940000071772374E-3</c:v>
                </c:pt>
                <c:pt idx="102">
                  <c:v>7.90400000551017E-3</c:v>
                </c:pt>
                <c:pt idx="103">
                  <c:v>8.104000000457745E-3</c:v>
                </c:pt>
                <c:pt idx="104">
                  <c:v>6.7799997777910903E-3</c:v>
                </c:pt>
                <c:pt idx="105">
                  <c:v>6.8699999974342063E-3</c:v>
                </c:pt>
                <c:pt idx="106">
                  <c:v>6.9400000647874549E-3</c:v>
                </c:pt>
                <c:pt idx="107">
                  <c:v>2.51599994226126E-3</c:v>
                </c:pt>
                <c:pt idx="108">
                  <c:v>-9.6522000007098541E-2</c:v>
                </c:pt>
                <c:pt idx="109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E9-43C1-B62D-C992BB832A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E9-43C1-B62D-C992BB832A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E9-43C1-B62D-C992BB832A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E9-43C1-B62D-C992BB832A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0.22023843854513675</c:v>
                </c:pt>
                <c:pt idx="1">
                  <c:v>0.21677026826604273</c:v>
                </c:pt>
                <c:pt idx="2">
                  <c:v>0.21197583784197971</c:v>
                </c:pt>
                <c:pt idx="3">
                  <c:v>0.21177689882023437</c:v>
                </c:pt>
                <c:pt idx="4">
                  <c:v>0.21170395451226107</c:v>
                </c:pt>
                <c:pt idx="5">
                  <c:v>0.21169732321153623</c:v>
                </c:pt>
                <c:pt idx="6">
                  <c:v>0.21105408704122625</c:v>
                </c:pt>
                <c:pt idx="7">
                  <c:v>0.20980740250495536</c:v>
                </c:pt>
                <c:pt idx="8">
                  <c:v>0.20868008138173169</c:v>
                </c:pt>
                <c:pt idx="9">
                  <c:v>0.20843472325491241</c:v>
                </c:pt>
                <c:pt idx="10">
                  <c:v>0.20803021391069687</c:v>
                </c:pt>
                <c:pt idx="11">
                  <c:v>0.20802358260997203</c:v>
                </c:pt>
                <c:pt idx="12">
                  <c:v>0.20711509441066822</c:v>
                </c:pt>
                <c:pt idx="13">
                  <c:v>0.2052715928091613</c:v>
                </c:pt>
                <c:pt idx="14">
                  <c:v>0.20323578348663385</c:v>
                </c:pt>
                <c:pt idx="15">
                  <c:v>0.20299705666053941</c:v>
                </c:pt>
                <c:pt idx="16">
                  <c:v>0.20082199002279022</c:v>
                </c:pt>
                <c:pt idx="17">
                  <c:v>0.19844135306257082</c:v>
                </c:pt>
                <c:pt idx="18">
                  <c:v>0.11385911231717122</c:v>
                </c:pt>
                <c:pt idx="19">
                  <c:v>0.11385911231717122</c:v>
                </c:pt>
                <c:pt idx="20">
                  <c:v>0.11379279930992277</c:v>
                </c:pt>
                <c:pt idx="21">
                  <c:v>0.11288431111061899</c:v>
                </c:pt>
                <c:pt idx="22">
                  <c:v>0.11275831639684693</c:v>
                </c:pt>
                <c:pt idx="23">
                  <c:v>0.11267874078814878</c:v>
                </c:pt>
                <c:pt idx="24">
                  <c:v>0.11201561071566428</c:v>
                </c:pt>
                <c:pt idx="25">
                  <c:v>0.11175698998739532</c:v>
                </c:pt>
                <c:pt idx="26">
                  <c:v>0.1046283417081868</c:v>
                </c:pt>
                <c:pt idx="27">
                  <c:v>7.7725154667490123E-2</c:v>
                </c:pt>
                <c:pt idx="28">
                  <c:v>6.9077938522292076E-2</c:v>
                </c:pt>
                <c:pt idx="29">
                  <c:v>6.8613747471552911E-2</c:v>
                </c:pt>
                <c:pt idx="30">
                  <c:v>6.166414431191522E-2</c:v>
                </c:pt>
                <c:pt idx="31">
                  <c:v>6.1060695945954313E-2</c:v>
                </c:pt>
                <c:pt idx="32">
                  <c:v>5.6160164710293767E-2</c:v>
                </c:pt>
                <c:pt idx="33">
                  <c:v>5.4767591558076291E-2</c:v>
                </c:pt>
                <c:pt idx="34">
                  <c:v>5.3932047666745801E-2</c:v>
                </c:pt>
                <c:pt idx="35">
                  <c:v>5.3202604587012842E-2</c:v>
                </c:pt>
                <c:pt idx="36">
                  <c:v>5.2937352558019034E-2</c:v>
                </c:pt>
                <c:pt idx="37">
                  <c:v>5.2937352558019034E-2</c:v>
                </c:pt>
                <c:pt idx="38">
                  <c:v>5.2871039550770584E-2</c:v>
                </c:pt>
                <c:pt idx="39">
                  <c:v>5.0848492829692823E-2</c:v>
                </c:pt>
                <c:pt idx="40">
                  <c:v>4.7897564007136739E-2</c:v>
                </c:pt>
                <c:pt idx="41">
                  <c:v>4.7559367670169633E-2</c:v>
                </c:pt>
                <c:pt idx="42">
                  <c:v>4.6896237597685131E-2</c:v>
                </c:pt>
                <c:pt idx="43">
                  <c:v>4.5337881927346516E-2</c:v>
                </c:pt>
                <c:pt idx="44">
                  <c:v>4.4276873811371298E-2</c:v>
                </c:pt>
                <c:pt idx="45">
                  <c:v>4.2711886840307856E-2</c:v>
                </c:pt>
                <c:pt idx="46">
                  <c:v>4.2652205133784246E-2</c:v>
                </c:pt>
                <c:pt idx="47">
                  <c:v>4.2459897412763736E-2</c:v>
                </c:pt>
                <c:pt idx="48">
                  <c:v>4.1856449046802829E-2</c:v>
                </c:pt>
                <c:pt idx="49">
                  <c:v>4.1849817746077989E-2</c:v>
                </c:pt>
                <c:pt idx="50">
                  <c:v>4.1657510025057479E-2</c:v>
                </c:pt>
                <c:pt idx="51">
                  <c:v>4.0026210046745572E-2</c:v>
                </c:pt>
                <c:pt idx="52">
                  <c:v>3.9774220619201453E-2</c:v>
                </c:pt>
                <c:pt idx="53">
                  <c:v>3.7075281224189488E-2</c:v>
                </c:pt>
                <c:pt idx="54">
                  <c:v>3.4449286137150814E-2</c:v>
                </c:pt>
                <c:pt idx="55">
                  <c:v>3.4134299352720679E-2</c:v>
                </c:pt>
                <c:pt idx="56">
                  <c:v>3.3335227615376842E-2</c:v>
                </c:pt>
                <c:pt idx="57">
                  <c:v>3.1763609343588545E-2</c:v>
                </c:pt>
                <c:pt idx="58">
                  <c:v>3.0987747158781664E-2</c:v>
                </c:pt>
                <c:pt idx="59">
                  <c:v>2.6325942749215542E-2</c:v>
                </c:pt>
                <c:pt idx="60">
                  <c:v>2.5705916131442519E-2</c:v>
                </c:pt>
                <c:pt idx="61">
                  <c:v>1.8411485334112881E-2</c:v>
                </c:pt>
                <c:pt idx="62">
                  <c:v>1.8056710745333659E-2</c:v>
                </c:pt>
                <c:pt idx="63">
                  <c:v>1.8056710745333659E-2</c:v>
                </c:pt>
                <c:pt idx="64">
                  <c:v>1.8056710745333659E-2</c:v>
                </c:pt>
                <c:pt idx="65">
                  <c:v>1.7612413596769044E-2</c:v>
                </c:pt>
                <c:pt idx="66">
                  <c:v>1.7612413596769044E-2</c:v>
                </c:pt>
                <c:pt idx="67">
                  <c:v>1.5424084357570145E-2</c:v>
                </c:pt>
                <c:pt idx="68">
                  <c:v>1.5424084357570145E-2</c:v>
                </c:pt>
                <c:pt idx="69">
                  <c:v>1.5424084357570145E-2</c:v>
                </c:pt>
                <c:pt idx="70">
                  <c:v>1.5424084357570145E-2</c:v>
                </c:pt>
                <c:pt idx="71">
                  <c:v>1.5331246147422317E-2</c:v>
                </c:pt>
                <c:pt idx="72">
                  <c:v>1.524503923799933E-2</c:v>
                </c:pt>
                <c:pt idx="73">
                  <c:v>1.5099150622052734E-2</c:v>
                </c:pt>
                <c:pt idx="74">
                  <c:v>1.2914137033216269E-2</c:v>
                </c:pt>
                <c:pt idx="75">
                  <c:v>1.2914137033216269E-2</c:v>
                </c:pt>
                <c:pt idx="76">
                  <c:v>1.2914137033216269E-2</c:v>
                </c:pt>
                <c:pt idx="77">
                  <c:v>1.2877664879229617E-2</c:v>
                </c:pt>
                <c:pt idx="78">
                  <c:v>1.2877664879229617E-2</c:v>
                </c:pt>
                <c:pt idx="79">
                  <c:v>1.2877664879229617E-2</c:v>
                </c:pt>
                <c:pt idx="80">
                  <c:v>1.2877664879229617E-2</c:v>
                </c:pt>
                <c:pt idx="81">
                  <c:v>1.2705251060383643E-2</c:v>
                </c:pt>
                <c:pt idx="82">
                  <c:v>1.2347160821242015E-2</c:v>
                </c:pt>
                <c:pt idx="83">
                  <c:v>1.2347160821242015E-2</c:v>
                </c:pt>
                <c:pt idx="84">
                  <c:v>1.2347160821242015E-2</c:v>
                </c:pt>
                <c:pt idx="85">
                  <c:v>1.0221828938929145E-2</c:v>
                </c:pt>
                <c:pt idx="86">
                  <c:v>1.0221828938929145E-2</c:v>
                </c:pt>
                <c:pt idx="87">
                  <c:v>9.7145344334785E-3</c:v>
                </c:pt>
                <c:pt idx="88">
                  <c:v>9.7145344334785E-3</c:v>
                </c:pt>
                <c:pt idx="89">
                  <c:v>9.7145344334785E-3</c:v>
                </c:pt>
                <c:pt idx="90">
                  <c:v>9.0945078157054771E-3</c:v>
                </c:pt>
                <c:pt idx="91">
                  <c:v>9.0945078157054771E-3</c:v>
                </c:pt>
                <c:pt idx="92">
                  <c:v>9.0945078157054771E-3</c:v>
                </c:pt>
                <c:pt idx="93">
                  <c:v>7.4399982848566137E-3</c:v>
                </c:pt>
                <c:pt idx="94">
                  <c:v>7.4399982848566137E-3</c:v>
                </c:pt>
                <c:pt idx="95">
                  <c:v>7.4399982848566137E-3</c:v>
                </c:pt>
                <c:pt idx="96">
                  <c:v>4.9101570583282017E-3</c:v>
                </c:pt>
                <c:pt idx="97">
                  <c:v>4.8736849043415492E-3</c:v>
                </c:pt>
                <c:pt idx="98">
                  <c:v>2.2244802647659323E-3</c:v>
                </c:pt>
                <c:pt idx="99">
                  <c:v>2.2244802647659323E-3</c:v>
                </c:pt>
                <c:pt idx="100">
                  <c:v>2.2244802647659323E-3</c:v>
                </c:pt>
                <c:pt idx="101">
                  <c:v>1.9824377883090744E-3</c:v>
                </c:pt>
                <c:pt idx="102">
                  <c:v>1.9824377883090744E-3</c:v>
                </c:pt>
                <c:pt idx="103">
                  <c:v>1.9824377883090744E-3</c:v>
                </c:pt>
                <c:pt idx="104">
                  <c:v>-2.9872966103763887E-4</c:v>
                </c:pt>
                <c:pt idx="105">
                  <c:v>-2.9872966103763887E-4</c:v>
                </c:pt>
                <c:pt idx="106">
                  <c:v>-2.9872966103763887E-4</c:v>
                </c:pt>
                <c:pt idx="107">
                  <c:v>-1.1532153088925301E-2</c:v>
                </c:pt>
                <c:pt idx="108">
                  <c:v>-1.2198598811772238E-2</c:v>
                </c:pt>
                <c:pt idx="109">
                  <c:v>-1.4250986386111802E-2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E9-43C1-B62D-C992BB832A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-16042</c:v>
                </c:pt>
                <c:pt idx="1">
                  <c:v>-15519</c:v>
                </c:pt>
                <c:pt idx="2">
                  <c:v>-14796</c:v>
                </c:pt>
                <c:pt idx="3">
                  <c:v>-14766</c:v>
                </c:pt>
                <c:pt idx="4">
                  <c:v>-14755</c:v>
                </c:pt>
                <c:pt idx="5">
                  <c:v>-14754</c:v>
                </c:pt>
                <c:pt idx="6">
                  <c:v>-14657</c:v>
                </c:pt>
                <c:pt idx="7">
                  <c:v>-14469</c:v>
                </c:pt>
                <c:pt idx="8">
                  <c:v>-14299</c:v>
                </c:pt>
                <c:pt idx="9">
                  <c:v>-14262</c:v>
                </c:pt>
                <c:pt idx="10">
                  <c:v>-14201</c:v>
                </c:pt>
                <c:pt idx="11">
                  <c:v>-14200</c:v>
                </c:pt>
                <c:pt idx="12">
                  <c:v>-14063</c:v>
                </c:pt>
                <c:pt idx="13">
                  <c:v>-13785</c:v>
                </c:pt>
                <c:pt idx="14">
                  <c:v>-13478</c:v>
                </c:pt>
                <c:pt idx="15">
                  <c:v>-13442</c:v>
                </c:pt>
                <c:pt idx="16">
                  <c:v>-13114</c:v>
                </c:pt>
                <c:pt idx="17">
                  <c:v>-12755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147</c:v>
                </c:pt>
                <c:pt idx="22">
                  <c:v>166</c:v>
                </c:pt>
                <c:pt idx="23">
                  <c:v>178</c:v>
                </c:pt>
                <c:pt idx="24">
                  <c:v>278</c:v>
                </c:pt>
                <c:pt idx="25">
                  <c:v>317</c:v>
                </c:pt>
                <c:pt idx="26">
                  <c:v>1392</c:v>
                </c:pt>
                <c:pt idx="27">
                  <c:v>5449</c:v>
                </c:pt>
                <c:pt idx="28">
                  <c:v>6753</c:v>
                </c:pt>
                <c:pt idx="29">
                  <c:v>6823</c:v>
                </c:pt>
                <c:pt idx="30">
                  <c:v>7871</c:v>
                </c:pt>
                <c:pt idx="31">
                  <c:v>7962</c:v>
                </c:pt>
                <c:pt idx="32">
                  <c:v>8701</c:v>
                </c:pt>
                <c:pt idx="33">
                  <c:v>8911</c:v>
                </c:pt>
                <c:pt idx="34">
                  <c:v>9037</c:v>
                </c:pt>
                <c:pt idx="35">
                  <c:v>9147</c:v>
                </c:pt>
                <c:pt idx="36">
                  <c:v>9187</c:v>
                </c:pt>
                <c:pt idx="37">
                  <c:v>9187</c:v>
                </c:pt>
                <c:pt idx="38">
                  <c:v>9197</c:v>
                </c:pt>
                <c:pt idx="39">
                  <c:v>9502</c:v>
                </c:pt>
                <c:pt idx="40">
                  <c:v>9947</c:v>
                </c:pt>
                <c:pt idx="41">
                  <c:v>9998</c:v>
                </c:pt>
                <c:pt idx="42">
                  <c:v>10098</c:v>
                </c:pt>
                <c:pt idx="43">
                  <c:v>10333</c:v>
                </c:pt>
                <c:pt idx="44">
                  <c:v>10493</c:v>
                </c:pt>
                <c:pt idx="45">
                  <c:v>10729</c:v>
                </c:pt>
                <c:pt idx="46">
                  <c:v>10738</c:v>
                </c:pt>
                <c:pt idx="47">
                  <c:v>10767</c:v>
                </c:pt>
                <c:pt idx="48">
                  <c:v>10858</c:v>
                </c:pt>
                <c:pt idx="49">
                  <c:v>10859</c:v>
                </c:pt>
                <c:pt idx="50">
                  <c:v>10888</c:v>
                </c:pt>
                <c:pt idx="51">
                  <c:v>11134</c:v>
                </c:pt>
                <c:pt idx="52">
                  <c:v>11172</c:v>
                </c:pt>
                <c:pt idx="53">
                  <c:v>11579</c:v>
                </c:pt>
                <c:pt idx="54">
                  <c:v>11975</c:v>
                </c:pt>
                <c:pt idx="55">
                  <c:v>12022.5</c:v>
                </c:pt>
                <c:pt idx="56">
                  <c:v>12143</c:v>
                </c:pt>
                <c:pt idx="57">
                  <c:v>12380</c:v>
                </c:pt>
                <c:pt idx="58">
                  <c:v>12497</c:v>
                </c:pt>
                <c:pt idx="59">
                  <c:v>13200</c:v>
                </c:pt>
                <c:pt idx="60">
                  <c:v>13293.5</c:v>
                </c:pt>
                <c:pt idx="61">
                  <c:v>14393.5</c:v>
                </c:pt>
                <c:pt idx="62">
                  <c:v>14447</c:v>
                </c:pt>
                <c:pt idx="63">
                  <c:v>14447</c:v>
                </c:pt>
                <c:pt idx="64">
                  <c:v>14447</c:v>
                </c:pt>
                <c:pt idx="65">
                  <c:v>14514</c:v>
                </c:pt>
                <c:pt idx="66">
                  <c:v>14514</c:v>
                </c:pt>
                <c:pt idx="67">
                  <c:v>14844</c:v>
                </c:pt>
                <c:pt idx="68">
                  <c:v>14844</c:v>
                </c:pt>
                <c:pt idx="69">
                  <c:v>14844</c:v>
                </c:pt>
                <c:pt idx="70">
                  <c:v>14844</c:v>
                </c:pt>
                <c:pt idx="71">
                  <c:v>14858</c:v>
                </c:pt>
                <c:pt idx="72">
                  <c:v>14871</c:v>
                </c:pt>
                <c:pt idx="73">
                  <c:v>14893</c:v>
                </c:pt>
                <c:pt idx="74">
                  <c:v>15222.5</c:v>
                </c:pt>
                <c:pt idx="75">
                  <c:v>15222.5</c:v>
                </c:pt>
                <c:pt idx="76">
                  <c:v>15222.5</c:v>
                </c:pt>
                <c:pt idx="77">
                  <c:v>15228</c:v>
                </c:pt>
                <c:pt idx="78">
                  <c:v>15228</c:v>
                </c:pt>
                <c:pt idx="79">
                  <c:v>15228</c:v>
                </c:pt>
                <c:pt idx="80">
                  <c:v>15228</c:v>
                </c:pt>
                <c:pt idx="81">
                  <c:v>15254</c:v>
                </c:pt>
                <c:pt idx="82">
                  <c:v>15308</c:v>
                </c:pt>
                <c:pt idx="83">
                  <c:v>15308</c:v>
                </c:pt>
                <c:pt idx="84">
                  <c:v>15308</c:v>
                </c:pt>
                <c:pt idx="85">
                  <c:v>15628.5</c:v>
                </c:pt>
                <c:pt idx="86">
                  <c:v>15628.5</c:v>
                </c:pt>
                <c:pt idx="87">
                  <c:v>15705</c:v>
                </c:pt>
                <c:pt idx="88">
                  <c:v>15705</c:v>
                </c:pt>
                <c:pt idx="89">
                  <c:v>15705</c:v>
                </c:pt>
                <c:pt idx="90">
                  <c:v>15798.5</c:v>
                </c:pt>
                <c:pt idx="91">
                  <c:v>15798.5</c:v>
                </c:pt>
                <c:pt idx="92">
                  <c:v>15798.5</c:v>
                </c:pt>
                <c:pt idx="93">
                  <c:v>16048</c:v>
                </c:pt>
                <c:pt idx="94">
                  <c:v>16048</c:v>
                </c:pt>
                <c:pt idx="95">
                  <c:v>16048</c:v>
                </c:pt>
                <c:pt idx="96">
                  <c:v>16429.5</c:v>
                </c:pt>
                <c:pt idx="97">
                  <c:v>16435</c:v>
                </c:pt>
                <c:pt idx="98">
                  <c:v>16834.5</c:v>
                </c:pt>
                <c:pt idx="99">
                  <c:v>16834.5</c:v>
                </c:pt>
                <c:pt idx="100">
                  <c:v>16834.5</c:v>
                </c:pt>
                <c:pt idx="101">
                  <c:v>16871</c:v>
                </c:pt>
                <c:pt idx="102">
                  <c:v>16871</c:v>
                </c:pt>
                <c:pt idx="103">
                  <c:v>16871</c:v>
                </c:pt>
                <c:pt idx="104">
                  <c:v>17215</c:v>
                </c:pt>
                <c:pt idx="105">
                  <c:v>17215</c:v>
                </c:pt>
                <c:pt idx="106">
                  <c:v>17215</c:v>
                </c:pt>
                <c:pt idx="107">
                  <c:v>18909</c:v>
                </c:pt>
                <c:pt idx="108">
                  <c:v>19009.5</c:v>
                </c:pt>
                <c:pt idx="109">
                  <c:v>19319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>
                  <c:v>-0.15271799999754876</c:v>
                </c:pt>
                <c:pt idx="78">
                  <c:v>-0.15174799999658717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E9-43C1-B62D-C992BB83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909752"/>
        <c:axId val="1"/>
      </c:scatterChart>
      <c:valAx>
        <c:axId val="66090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111282843895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90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9783616692428"/>
          <c:y val="0.91925596256989606"/>
          <c:w val="0.7295208655332302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Per - O-C Diagr.</a:t>
            </a:r>
          </a:p>
        </c:rich>
      </c:tx>
      <c:layout>
        <c:manualLayout>
          <c:xMode val="edge"/>
          <c:yMode val="edge"/>
          <c:x val="0.3586337760910816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8538899430741"/>
          <c:y val="0.15238142479360364"/>
          <c:w val="0.77609108159392792"/>
          <c:h val="0.61587492520748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AF-4A15-8662-12266284D50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(old)'!$D$22:$D$47</c:f>
                <c:numCache>
                  <c:formatCode>General</c:formatCode>
                  <c:ptCount val="26"/>
                  <c:pt idx="0">
                    <c:v>6.9999999999999999E-4</c:v>
                  </c:pt>
                  <c:pt idx="1">
                    <c:v>2.5000000000000001E-3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(old)'!$D$22:$D$47</c:f>
                <c:numCache>
                  <c:formatCode>General</c:formatCode>
                  <c:ptCount val="26"/>
                  <c:pt idx="0">
                    <c:v>6.9999999999999999E-4</c:v>
                  </c:pt>
                  <c:pt idx="1">
                    <c:v>2.5000000000000001E-3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(old)'!$I$21:$I$996</c:f>
              <c:numCache>
                <c:formatCode>General</c:formatCode>
                <c:ptCount val="976"/>
                <c:pt idx="1">
                  <c:v>2.1187999998801388E-2</c:v>
                </c:pt>
                <c:pt idx="2">
                  <c:v>1.562799999373965E-2</c:v>
                </c:pt>
                <c:pt idx="3">
                  <c:v>1.6232000001764391E-2</c:v>
                </c:pt>
                <c:pt idx="4">
                  <c:v>1.6512000001966953E-2</c:v>
                </c:pt>
                <c:pt idx="5">
                  <c:v>1.37959999992745E-2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AF-4A15-8662-12266284D50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(old)'!$D$21:$D$47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6.9999999999999999E-4</c:v>
                  </c:pt>
                  <c:pt idx="2">
                    <c:v>2.5000000000000001E-3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'A (old)'!$D$21:$D$47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6.9999999999999999E-4</c:v>
                  </c:pt>
                  <c:pt idx="2">
                    <c:v>2.5000000000000001E-3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(old)'!$J$21:$J$996</c:f>
              <c:numCache>
                <c:formatCode>General</c:formatCode>
                <c:ptCount val="976"/>
                <c:pt idx="6">
                  <c:v>1.4328000004752539E-2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AF-4A15-8662-12266284D50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AF-4A15-8662-12266284D50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AF-4A15-8662-12266284D50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AF-4A15-8662-12266284D50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AF-4A15-8662-12266284D50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9187</c:v>
                </c:pt>
                <c:pt idx="2">
                  <c:v>9947</c:v>
                </c:pt>
                <c:pt idx="3">
                  <c:v>10493</c:v>
                </c:pt>
                <c:pt idx="4">
                  <c:v>10888</c:v>
                </c:pt>
                <c:pt idx="5">
                  <c:v>11579</c:v>
                </c:pt>
                <c:pt idx="6">
                  <c:v>12497</c:v>
                </c:pt>
              </c:numCache>
            </c:numRef>
          </c:xVal>
          <c:yVal>
            <c:numRef>
              <c:f>'A (old)'!$O$21:$O$996</c:f>
              <c:numCache>
                <c:formatCode>General</c:formatCode>
                <c:ptCount val="976"/>
                <c:pt idx="0">
                  <c:v>1.9996481262729467E-3</c:v>
                </c:pt>
                <c:pt idx="1">
                  <c:v>1.3902661497334918E-2</c:v>
                </c:pt>
                <c:pt idx="2">
                  <c:v>1.4887345307284533E-2</c:v>
                </c:pt>
                <c:pt idx="3">
                  <c:v>1.5594762886537808E-2</c:v>
                </c:pt>
                <c:pt idx="4">
                  <c:v>1.6106539340393199E-2</c:v>
                </c:pt>
                <c:pt idx="5">
                  <c:v>1.7001824225492124E-2</c:v>
                </c:pt>
                <c:pt idx="6">
                  <c:v>1.8191218616983893E-2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AF-4A15-8662-12266284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571944"/>
        <c:axId val="1"/>
      </c:scatterChart>
      <c:valAx>
        <c:axId val="635571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1669829222013"/>
              <c:y val="0.831748698079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028462998102469E-2"/>
              <c:y val="0.36508036495438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71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764705882352941"/>
          <c:y val="0.91746031746031742"/>
          <c:w val="0.98861480075901331"/>
          <c:h val="0.980952380952380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609600</xdr:colOff>
      <xdr:row>17</xdr:row>
      <xdr:rowOff>152400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9976B44D-9606-67B6-CB9E-72BEFA5F4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676275</xdr:colOff>
      <xdr:row>17</xdr:row>
      <xdr:rowOff>161925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7C0BEF31-93A4-ADE4-31E5-B5785D54C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28575</xdr:rowOff>
    </xdr:from>
    <xdr:to>
      <xdr:col>13</xdr:col>
      <xdr:colOff>104775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3161868-ED2F-6A62-4572-B72C38AB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4" TargetMode="External"/><Relationship Id="rId13" Type="http://schemas.openxmlformats.org/officeDocument/2006/relationships/hyperlink" Target="http://www.konkoly.hu/cgi-bin/IBVS?5820" TargetMode="External"/><Relationship Id="rId18" Type="http://schemas.openxmlformats.org/officeDocument/2006/relationships/hyperlink" Target="http://www.konkoly.hu/cgi-bin/IBVS?5960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var.astro.cz/oejv/issues/oejv0107.pdf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3875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72" TargetMode="External"/><Relationship Id="rId24" Type="http://schemas.openxmlformats.org/officeDocument/2006/relationships/hyperlink" Target="http://www.bav-astro.de/sfs/BAVM_link.php?BAVMnr=225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137.pdf" TargetMode="External"/><Relationship Id="rId23" Type="http://schemas.openxmlformats.org/officeDocument/2006/relationships/hyperlink" Target="http://www.bav-astro.de/sfs/BAVM_link.php?BAVMnr=225" TargetMode="External"/><Relationship Id="rId28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var.astro.cz/oejv/issues/oejv0137.pdf" TargetMode="External"/><Relationship Id="rId22" Type="http://schemas.openxmlformats.org/officeDocument/2006/relationships/hyperlink" Target="http://www.konkoly.hu/cgi-bin/IBVS?6011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6"/>
  <sheetViews>
    <sheetView tabSelected="1" workbookViewId="0">
      <pane xSplit="14" ySplit="21" topLeftCell="O117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>
      <c r="A2" t="s">
        <v>26</v>
      </c>
      <c r="B2" t="s">
        <v>31</v>
      </c>
      <c r="C2" s="11" t="s">
        <v>35</v>
      </c>
    </row>
    <row r="3" spans="1:6" ht="13.5" thickBot="1"/>
    <row r="4" spans="1:6" ht="14.25" thickTop="1" thickBot="1">
      <c r="A4" s="8" t="s">
        <v>0</v>
      </c>
      <c r="C4" s="3">
        <v>42492.373</v>
      </c>
      <c r="D4" s="4">
        <v>0.89887600000000001</v>
      </c>
    </row>
    <row r="5" spans="1:6" ht="13.5" thickTop="1">
      <c r="A5" s="24" t="s">
        <v>50</v>
      </c>
      <c r="B5" s="25"/>
      <c r="C5" s="26">
        <v>-9.5</v>
      </c>
      <c r="D5" s="25" t="s">
        <v>51</v>
      </c>
    </row>
    <row r="6" spans="1:6">
      <c r="A6" s="8" t="s">
        <v>1</v>
      </c>
      <c r="C6" s="18" t="s">
        <v>42</v>
      </c>
    </row>
    <row r="7" spans="1:6">
      <c r="A7" t="s">
        <v>2</v>
      </c>
      <c r="C7">
        <f>+C4</f>
        <v>42492.373</v>
      </c>
    </row>
    <row r="8" spans="1:6">
      <c r="A8" t="s">
        <v>3</v>
      </c>
      <c r="C8">
        <f>+D4</f>
        <v>0.89887600000000001</v>
      </c>
    </row>
    <row r="9" spans="1:6">
      <c r="A9" s="39" t="s">
        <v>55</v>
      </c>
      <c r="B9" s="80">
        <v>80</v>
      </c>
      <c r="C9" s="38" t="str">
        <f>"F"&amp;B9</f>
        <v>F80</v>
      </c>
      <c r="D9" s="19" t="str">
        <f>"G"&amp;B9</f>
        <v>G80</v>
      </c>
    </row>
    <row r="10" spans="1:6" ht="13.5" thickBot="1">
      <c r="A10" s="25"/>
      <c r="B10" s="25"/>
      <c r="C10" s="7" t="s">
        <v>21</v>
      </c>
      <c r="D10" s="7" t="s">
        <v>22</v>
      </c>
      <c r="E10" s="25"/>
    </row>
    <row r="11" spans="1:6">
      <c r="A11" s="25" t="s">
        <v>16</v>
      </c>
      <c r="B11" s="25"/>
      <c r="C11" s="37">
        <f ca="1">INTERCEPT(INDIRECT($D$9):G982,INDIRECT($C$9):F982)</f>
        <v>0.11385911231717122</v>
      </c>
      <c r="D11" s="6"/>
      <c r="E11" s="25"/>
    </row>
    <row r="12" spans="1:6">
      <c r="A12" s="25" t="s">
        <v>17</v>
      </c>
      <c r="B12" s="25"/>
      <c r="C12" s="37">
        <f ca="1">SLOPE(INDIRECT($D$9):G982,INDIRECT($C$9):F982)</f>
        <v>-6.6313007248451271E-6</v>
      </c>
      <c r="D12" s="6"/>
      <c r="E12" s="25"/>
    </row>
    <row r="13" spans="1:6">
      <c r="A13" s="25" t="s">
        <v>20</v>
      </c>
      <c r="B13" s="25"/>
      <c r="C13" s="6" t="s">
        <v>14</v>
      </c>
    </row>
    <row r="14" spans="1:6">
      <c r="A14" s="25"/>
      <c r="B14" s="25"/>
      <c r="C14" s="25"/>
    </row>
    <row r="15" spans="1:6">
      <c r="A15" s="27" t="s">
        <v>18</v>
      </c>
      <c r="B15" s="25"/>
      <c r="C15" s="28">
        <f ca="1">(C7+C11)+(C8+C12)*INT(MAX(F21:F3523))</f>
        <v>59857.744193013612</v>
      </c>
      <c r="E15" s="29" t="s">
        <v>57</v>
      </c>
      <c r="F15" s="26">
        <v>1</v>
      </c>
    </row>
    <row r="16" spans="1:6">
      <c r="A16" s="31" t="s">
        <v>4</v>
      </c>
      <c r="B16" s="25"/>
      <c r="C16" s="32">
        <f ca="1">+C8+C12</f>
        <v>0.89886936869927514</v>
      </c>
      <c r="E16" s="29" t="s">
        <v>52</v>
      </c>
      <c r="F16" s="30">
        <f ca="1">NOW()+15018.5+$C$5/24</f>
        <v>60178.790396759257</v>
      </c>
    </row>
    <row r="17" spans="1:21" ht="13.5" thickBot="1">
      <c r="A17" s="29" t="s">
        <v>48</v>
      </c>
      <c r="B17" s="25"/>
      <c r="C17" s="25">
        <f>COUNT(C21:C2181)</f>
        <v>110</v>
      </c>
      <c r="E17" s="29" t="s">
        <v>58</v>
      </c>
      <c r="F17" s="30">
        <f ca="1">ROUND(2*(F16-$C$7)/$C$8,0)/2+F15</f>
        <v>19677</v>
      </c>
    </row>
    <row r="18" spans="1:21" ht="14.25" thickTop="1" thickBot="1">
      <c r="A18" s="31" t="s">
        <v>5</v>
      </c>
      <c r="B18" s="25"/>
      <c r="C18" s="34">
        <f ca="1">+C15</f>
        <v>59857.744193013612</v>
      </c>
      <c r="D18" s="35">
        <f ca="1">+C16</f>
        <v>0.89886936869927514</v>
      </c>
      <c r="E18" s="29" t="s">
        <v>53</v>
      </c>
      <c r="F18" s="19">
        <f ca="1">ROUND(2*(F16-$C$15)/$C$16,0)/2+F15</f>
        <v>358</v>
      </c>
    </row>
    <row r="19" spans="1:21" ht="13.5" thickTop="1">
      <c r="E19" s="29" t="s">
        <v>54</v>
      </c>
      <c r="F19" s="33">
        <f ca="1">+$C$15+$C$16*F18-15018.5-$C$5/24</f>
        <v>45161.435260341292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80</v>
      </c>
      <c r="I20" s="10" t="s">
        <v>65</v>
      </c>
      <c r="J20" s="10" t="s">
        <v>77</v>
      </c>
      <c r="K20" s="10" t="s">
        <v>75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49" t="s">
        <v>69</v>
      </c>
    </row>
    <row r="21" spans="1:21">
      <c r="A21" s="67" t="s">
        <v>89</v>
      </c>
      <c r="B21" s="68" t="s">
        <v>38</v>
      </c>
      <c r="C21" s="67">
        <v>28072.61</v>
      </c>
      <c r="D21" s="40"/>
      <c r="E21">
        <f>+(C21-C$7)/C$8</f>
        <v>-16041.993556397099</v>
      </c>
      <c r="F21">
        <f>ROUND(2*E21,0)/2</f>
        <v>-16042</v>
      </c>
      <c r="G21">
        <f>+C21-(C$7+F21*C$8)</f>
        <v>5.7920000035664998E-3</v>
      </c>
      <c r="H21">
        <f>G21</f>
        <v>5.7920000035664998E-3</v>
      </c>
      <c r="O21">
        <f ca="1">+C$11+C$12*F21</f>
        <v>0.22023843854513675</v>
      </c>
      <c r="Q21" s="2">
        <f>+C21-15018.5</f>
        <v>13054.11</v>
      </c>
    </row>
    <row r="22" spans="1:21">
      <c r="A22" s="67" t="s">
        <v>89</v>
      </c>
      <c r="B22" s="68" t="s">
        <v>38</v>
      </c>
      <c r="C22" s="67">
        <v>28542.69</v>
      </c>
      <c r="D22" s="40"/>
      <c r="E22">
        <f>+(C22-C$7)/C$8</f>
        <v>-15519.029321063195</v>
      </c>
      <c r="F22">
        <f>ROUND(2*E22,0)/2</f>
        <v>-15519</v>
      </c>
      <c r="G22">
        <f>+C22-(C$7+F22*C$8)</f>
        <v>-2.6355999998486368E-2</v>
      </c>
      <c r="H22">
        <f>G22</f>
        <v>-2.6355999998486368E-2</v>
      </c>
      <c r="O22">
        <f ca="1">+C$11+C$12*F22</f>
        <v>0.21677026826604273</v>
      </c>
      <c r="Q22" s="2">
        <f>+C22-15018.5</f>
        <v>13524.189999999999</v>
      </c>
    </row>
    <row r="23" spans="1:21">
      <c r="A23" s="67" t="s">
        <v>89</v>
      </c>
      <c r="B23" s="68" t="s">
        <v>38</v>
      </c>
      <c r="C23" s="67">
        <v>29192.61</v>
      </c>
      <c r="D23" s="40"/>
      <c r="E23">
        <f>+(C23-C$7)/C$8</f>
        <v>-14795.992995696846</v>
      </c>
      <c r="F23">
        <f>ROUND(2*E23,0)/2</f>
        <v>-14796</v>
      </c>
      <c r="G23">
        <f>+C23-(C$7+F23*C$8)</f>
        <v>6.295999999565538E-3</v>
      </c>
      <c r="H23">
        <f>G23</f>
        <v>6.295999999565538E-3</v>
      </c>
      <c r="O23">
        <f ca="1">+C$11+C$12*F23</f>
        <v>0.21197583784197971</v>
      </c>
      <c r="Q23" s="2">
        <f>+C23-15018.5</f>
        <v>14174.11</v>
      </c>
    </row>
    <row r="24" spans="1:21">
      <c r="A24" s="67" t="s">
        <v>89</v>
      </c>
      <c r="B24" s="68" t="s">
        <v>38</v>
      </c>
      <c r="C24" s="67">
        <v>29219.54</v>
      </c>
      <c r="D24" s="40"/>
      <c r="E24">
        <f>+(C24-C$7)/C$8</f>
        <v>-14766.033357215008</v>
      </c>
      <c r="F24">
        <f>ROUND(2*E24,0)/2</f>
        <v>-14766</v>
      </c>
      <c r="G24">
        <f>+C24-(C$7+F24*C$8)</f>
        <v>-2.9984000000695232E-2</v>
      </c>
      <c r="H24">
        <f>G24</f>
        <v>-2.9984000000695232E-2</v>
      </c>
      <c r="O24">
        <f ca="1">+C$11+C$12*F24</f>
        <v>0.21177689882023437</v>
      </c>
      <c r="Q24" s="2">
        <f>+C24-15018.5</f>
        <v>14201.04</v>
      </c>
    </row>
    <row r="25" spans="1:21">
      <c r="A25" s="69" t="s">
        <v>89</v>
      </c>
      <c r="B25" s="70" t="s">
        <v>38</v>
      </c>
      <c r="C25" s="69">
        <v>29229.439999999999</v>
      </c>
      <c r="D25" s="40"/>
      <c r="E25" s="22">
        <f>+(C25-C$7)/C$8</f>
        <v>-14755.019602258822</v>
      </c>
      <c r="F25" s="22">
        <f>ROUND(2*E25,0)/2</f>
        <v>-14755</v>
      </c>
      <c r="G25" s="22">
        <f>+C25-(C$7+F25*C$8)</f>
        <v>-1.7620000002352754E-2</v>
      </c>
      <c r="H25">
        <f>G25</f>
        <v>-1.7620000002352754E-2</v>
      </c>
      <c r="O25">
        <f ca="1">+C$11+C$12*F25</f>
        <v>0.21170395451226107</v>
      </c>
      <c r="Q25" s="2">
        <f>+C25-15018.5</f>
        <v>14210.939999999999</v>
      </c>
    </row>
    <row r="26" spans="1:21">
      <c r="A26" s="69" t="s">
        <v>89</v>
      </c>
      <c r="B26" s="70" t="s">
        <v>38</v>
      </c>
      <c r="C26" s="69">
        <v>29230.38</v>
      </c>
      <c r="D26" s="72"/>
      <c r="E26" s="22">
        <f>+(C26-C$7)/C$8</f>
        <v>-14753.973851788232</v>
      </c>
      <c r="F26" s="22">
        <f>ROUND(2*E26,0)/2</f>
        <v>-14754</v>
      </c>
      <c r="G26" s="22">
        <f>+C26-(C$7+F26*C$8)</f>
        <v>2.3504000000684755E-2</v>
      </c>
      <c r="H26">
        <f>G26</f>
        <v>2.3504000000684755E-2</v>
      </c>
      <c r="O26">
        <f ca="1">+C$11+C$12*F26</f>
        <v>0.21169732321153623</v>
      </c>
      <c r="Q26" s="2">
        <f>+C26-15018.5</f>
        <v>14211.880000000001</v>
      </c>
    </row>
    <row r="27" spans="1:21">
      <c r="A27" s="69" t="s">
        <v>89</v>
      </c>
      <c r="B27" s="70" t="s">
        <v>38</v>
      </c>
      <c r="C27" s="69">
        <v>29317.52</v>
      </c>
      <c r="D27" s="72"/>
      <c r="E27" s="22">
        <f>+(C27-C$7)/C$8</f>
        <v>-14657.030558163749</v>
      </c>
      <c r="F27" s="22">
        <f>ROUND(2*E27,0)/2</f>
        <v>-14657</v>
      </c>
      <c r="G27" s="22">
        <f>+C27-(C$7+F27*C$8)</f>
        <v>-2.7467999996588333E-2</v>
      </c>
      <c r="H27">
        <f>G27</f>
        <v>-2.7467999996588333E-2</v>
      </c>
      <c r="O27">
        <f ca="1">+C$11+C$12*F27</f>
        <v>0.21105408704122625</v>
      </c>
      <c r="Q27" s="2">
        <f>+C27-15018.5</f>
        <v>14299.02</v>
      </c>
    </row>
    <row r="28" spans="1:21">
      <c r="A28" s="69" t="s">
        <v>89</v>
      </c>
      <c r="B28" s="70" t="s">
        <v>38</v>
      </c>
      <c r="C28" s="69">
        <v>29486.51</v>
      </c>
      <c r="D28" s="72"/>
      <c r="E28" s="22">
        <f>+(C28-C$7)/C$8</f>
        <v>-14469.029098563096</v>
      </c>
      <c r="F28" s="22">
        <f>ROUND(2*E28,0)/2</f>
        <v>-14469</v>
      </c>
      <c r="G28" s="22">
        <f>+C28-(C$7+F28*C$8)</f>
        <v>-2.6156000003538793E-2</v>
      </c>
      <c r="H28">
        <f>G28</f>
        <v>-2.6156000003538793E-2</v>
      </c>
      <c r="O28">
        <f ca="1">+C$11+C$12*F28</f>
        <v>0.20980740250495536</v>
      </c>
      <c r="Q28" s="2">
        <f>+C28-15018.5</f>
        <v>14468.009999999998</v>
      </c>
    </row>
    <row r="29" spans="1:21">
      <c r="A29" s="67" t="s">
        <v>89</v>
      </c>
      <c r="B29" s="68" t="s">
        <v>38</v>
      </c>
      <c r="C29" s="67">
        <v>29639.35</v>
      </c>
      <c r="D29" s="40"/>
      <c r="E29" s="22">
        <f>+(C29-C$7)/C$8</f>
        <v>-14298.994522047537</v>
      </c>
      <c r="F29" s="22">
        <f>ROUND(2*E29,0)/2</f>
        <v>-14299</v>
      </c>
      <c r="G29" s="22">
        <f>+C29-(C$7+F29*C$8)</f>
        <v>4.9240000007557683E-3</v>
      </c>
      <c r="H29">
        <f>G29</f>
        <v>4.9240000007557683E-3</v>
      </c>
      <c r="O29">
        <f ca="1">+C$11+C$12*F29</f>
        <v>0.20868008138173169</v>
      </c>
      <c r="Q29" s="2">
        <f>+C29-15018.5</f>
        <v>14620.849999999999</v>
      </c>
    </row>
    <row r="30" spans="1:21">
      <c r="A30" s="67" t="s">
        <v>89</v>
      </c>
      <c r="B30" s="68" t="s">
        <v>38</v>
      </c>
      <c r="C30" s="67">
        <v>29672.58</v>
      </c>
      <c r="D30" s="40"/>
      <c r="E30" s="22">
        <f>+(C30-C$7)/C$8</f>
        <v>-14262.026130411756</v>
      </c>
      <c r="F30" s="22">
        <f>ROUND(2*E30,0)/2</f>
        <v>-14262</v>
      </c>
      <c r="G30" s="22">
        <f>+C30-(C$7+F30*C$8)</f>
        <v>-2.3487999998906162E-2</v>
      </c>
      <c r="H30">
        <f>G30</f>
        <v>-2.3487999998906162E-2</v>
      </c>
      <c r="O30">
        <f ca="1">+C$11+C$12*F30</f>
        <v>0.20843472325491241</v>
      </c>
      <c r="Q30" s="2">
        <f>+C30-15018.5</f>
        <v>14654.080000000002</v>
      </c>
    </row>
    <row r="31" spans="1:21">
      <c r="A31" s="67" t="s">
        <v>89</v>
      </c>
      <c r="B31" s="68" t="s">
        <v>38</v>
      </c>
      <c r="C31" s="67">
        <v>29727.43</v>
      </c>
      <c r="D31" s="40"/>
      <c r="E31" s="22">
        <f>+(C31-C$7)/C$8</f>
        <v>-14201.005477952463</v>
      </c>
      <c r="F31" s="22">
        <f>ROUND(2*E31,0)/2</f>
        <v>-14201</v>
      </c>
      <c r="G31" s="22">
        <f>+C31-(C$7+F31*C$8)</f>
        <v>-4.9240000007557683E-3</v>
      </c>
      <c r="H31">
        <f>G31</f>
        <v>-4.9240000007557683E-3</v>
      </c>
      <c r="O31">
        <f ca="1">+C$11+C$12*F31</f>
        <v>0.20803021391069687</v>
      </c>
      <c r="Q31" s="2">
        <f>+C31-15018.5</f>
        <v>14708.93</v>
      </c>
    </row>
    <row r="32" spans="1:21">
      <c r="A32" s="67" t="s">
        <v>89</v>
      </c>
      <c r="B32" s="68" t="s">
        <v>38</v>
      </c>
      <c r="C32" s="67">
        <v>29728.36</v>
      </c>
      <c r="D32" s="40"/>
      <c r="E32" s="22">
        <f>+(C32-C$7)/C$8</f>
        <v>-14199.970852486882</v>
      </c>
      <c r="F32" s="22">
        <f>ROUND(2*E32,0)/2</f>
        <v>-14200</v>
      </c>
      <c r="G32" s="22">
        <f>+C32-(C$7+F32*C$8)</f>
        <v>2.6200000000244472E-2</v>
      </c>
      <c r="H32">
        <f>G32</f>
        <v>2.6200000000244472E-2</v>
      </c>
      <c r="O32">
        <f ca="1">+C$11+C$12*F32</f>
        <v>0.20802358260997203</v>
      </c>
      <c r="Q32" s="2">
        <f>+C32-15018.5</f>
        <v>14709.86</v>
      </c>
    </row>
    <row r="33" spans="1:17">
      <c r="A33" s="67" t="s">
        <v>89</v>
      </c>
      <c r="B33" s="68" t="s">
        <v>38</v>
      </c>
      <c r="C33" s="67">
        <v>29851.47</v>
      </c>
      <c r="D33" s="40"/>
      <c r="E33" s="22">
        <f>+(C33-C$7)/C$8</f>
        <v>-14063.010915854909</v>
      </c>
      <c r="F33" s="22">
        <f>ROUND(2*E33,0)/2</f>
        <v>-14063</v>
      </c>
      <c r="G33" s="22">
        <f>+C33-(C$7+F33*C$8)</f>
        <v>-9.8119999966002069E-3</v>
      </c>
      <c r="H33">
        <f>G33</f>
        <v>-9.8119999966002069E-3</v>
      </c>
      <c r="O33">
        <f ca="1">+C$11+C$12*F33</f>
        <v>0.20711509441066822</v>
      </c>
      <c r="Q33" s="2">
        <f>+C33-15018.5</f>
        <v>14832.970000000001</v>
      </c>
    </row>
    <row r="34" spans="1:17">
      <c r="A34" s="67" t="s">
        <v>89</v>
      </c>
      <c r="B34" s="68" t="s">
        <v>38</v>
      </c>
      <c r="C34" s="67">
        <v>30101.37</v>
      </c>
      <c r="D34" s="40"/>
      <c r="E34" s="22">
        <f>+(C34-C$7)/C$8</f>
        <v>-13784.997040748669</v>
      </c>
      <c r="F34" s="22">
        <f>ROUND(2*E34,0)/2</f>
        <v>-13785</v>
      </c>
      <c r="G34" s="22">
        <f>+C34-(C$7+F34*C$8)</f>
        <v>2.6600000019243453E-3</v>
      </c>
      <c r="H34">
        <f>G34</f>
        <v>2.6600000019243453E-3</v>
      </c>
      <c r="O34">
        <f ca="1">+C$11+C$12*F34</f>
        <v>0.2052715928091613</v>
      </c>
      <c r="Q34" s="2">
        <f>+C34-15018.5</f>
        <v>15082.869999999999</v>
      </c>
    </row>
    <row r="35" spans="1:17">
      <c r="A35" s="67" t="s">
        <v>89</v>
      </c>
      <c r="B35" s="68" t="s">
        <v>38</v>
      </c>
      <c r="C35" s="67">
        <v>30377.32</v>
      </c>
      <c r="D35" s="40"/>
      <c r="E35" s="22">
        <f>+(C35-C$7)/C$8</f>
        <v>-13478.002527601137</v>
      </c>
      <c r="F35" s="22">
        <f>ROUND(2*E35,0)/2</f>
        <v>-13478</v>
      </c>
      <c r="G35" s="22">
        <f>+C35-(C$7+F35*C$8)</f>
        <v>-2.2719999979017302E-3</v>
      </c>
      <c r="H35">
        <f>G35</f>
        <v>-2.2719999979017302E-3</v>
      </c>
      <c r="O35">
        <f ca="1">+C$11+C$12*F35</f>
        <v>0.20323578348663385</v>
      </c>
      <c r="Q35" s="2">
        <f>+C35-15018.5</f>
        <v>15358.82</v>
      </c>
    </row>
    <row r="36" spans="1:17">
      <c r="A36" s="67" t="s">
        <v>89</v>
      </c>
      <c r="B36" s="68" t="s">
        <v>38</v>
      </c>
      <c r="C36" s="67">
        <v>30409.66</v>
      </c>
      <c r="D36" s="40"/>
      <c r="E36" s="22">
        <f>+(C36-C$7)/C$8</f>
        <v>-13442.024261410917</v>
      </c>
      <c r="F36" s="22">
        <f>ROUND(2*E36,0)/2</f>
        <v>-13442</v>
      </c>
      <c r="G36" s="22">
        <f>+C36-(C$7+F36*C$8)</f>
        <v>-2.1808000001328764E-2</v>
      </c>
      <c r="H36">
        <f>G36</f>
        <v>-2.1808000001328764E-2</v>
      </c>
      <c r="O36">
        <f ca="1">+C$11+C$12*F36</f>
        <v>0.20299705666053941</v>
      </c>
      <c r="Q36" s="2">
        <f>+C36-15018.5</f>
        <v>15391.16</v>
      </c>
    </row>
    <row r="37" spans="1:17">
      <c r="A37" s="67" t="s">
        <v>89</v>
      </c>
      <c r="B37" s="68" t="s">
        <v>38</v>
      </c>
      <c r="C37" s="67">
        <v>30704.5</v>
      </c>
      <c r="D37" s="40"/>
      <c r="E37" s="22">
        <f>+(C37-C$7)/C$8</f>
        <v>-13114.014613806576</v>
      </c>
      <c r="F37" s="22">
        <f>ROUND(2*E37,0)/2</f>
        <v>-13114</v>
      </c>
      <c r="G37" s="22">
        <f>+C37-(C$7+F37*C$8)</f>
        <v>-1.3136000001395587E-2</v>
      </c>
      <c r="H37">
        <f>G37</f>
        <v>-1.3136000001395587E-2</v>
      </c>
      <c r="O37">
        <f ca="1">+C$11+C$12*F37</f>
        <v>0.20082199002279022</v>
      </c>
      <c r="Q37" s="2">
        <f>+C37-15018.5</f>
        <v>15686</v>
      </c>
    </row>
    <row r="38" spans="1:17">
      <c r="A38" s="67" t="s">
        <v>89</v>
      </c>
      <c r="B38" s="68" t="s">
        <v>38</v>
      </c>
      <c r="C38" s="67">
        <v>31027.200000000001</v>
      </c>
      <c r="D38" s="40"/>
      <c r="E38" s="22">
        <f>+(C38-C$7)/C$8</f>
        <v>-12755.010702254815</v>
      </c>
      <c r="F38" s="22">
        <f>ROUND(2*E38,0)/2</f>
        <v>-12755</v>
      </c>
      <c r="G38" s="22">
        <f>+C38-(C$7+F38*C$8)</f>
        <v>-9.6200000007229391E-3</v>
      </c>
      <c r="H38">
        <f>G38</f>
        <v>-9.6200000007229391E-3</v>
      </c>
      <c r="O38">
        <f ca="1">+C$11+C$12*F38</f>
        <v>0.19844135306257082</v>
      </c>
      <c r="Q38" s="2">
        <f>+C38-15018.5</f>
        <v>16008.7</v>
      </c>
    </row>
    <row r="39" spans="1:17">
      <c r="A39" s="67" t="s">
        <v>136</v>
      </c>
      <c r="B39" s="68" t="s">
        <v>38</v>
      </c>
      <c r="C39" s="67">
        <v>42492.370999999999</v>
      </c>
      <c r="D39" s="40"/>
      <c r="E39" s="22">
        <f>+(C39-C$7)/C$8</f>
        <v>-2.2250010017037429E-3</v>
      </c>
      <c r="F39" s="22">
        <f>ROUND(2*E39,0)/2</f>
        <v>0</v>
      </c>
      <c r="G39" s="22">
        <f>+C39-(C$7+F39*C$8)</f>
        <v>-2.0000000004074536E-3</v>
      </c>
      <c r="H39">
        <f>G39</f>
        <v>-2.0000000004074536E-3</v>
      </c>
      <c r="O39">
        <f ca="1">+C$11+C$12*F39</f>
        <v>0.11385911231717122</v>
      </c>
      <c r="Q39" s="2">
        <f>+C39-15018.5</f>
        <v>27473.870999999999</v>
      </c>
    </row>
    <row r="40" spans="1:17">
      <c r="A40" t="s">
        <v>12</v>
      </c>
      <c r="B40" s="6"/>
      <c r="C40" s="21">
        <v>42492.373</v>
      </c>
      <c r="D40" s="21" t="s">
        <v>14</v>
      </c>
      <c r="E40" s="22">
        <f>+(C40-C$7)/C$8</f>
        <v>0</v>
      </c>
      <c r="F40" s="22">
        <f>ROUND(2*E40,0)/2</f>
        <v>0</v>
      </c>
      <c r="G40" s="22">
        <f>+C40-(C$7+F40*C$8)</f>
        <v>0</v>
      </c>
      <c r="H40" s="19">
        <v>0</v>
      </c>
      <c r="O40">
        <f ca="1">+C$11+C$12*F40</f>
        <v>0.11385911231717122</v>
      </c>
      <c r="Q40" s="2">
        <f>+C40-15018.5</f>
        <v>27473.873</v>
      </c>
    </row>
    <row r="41" spans="1:17">
      <c r="A41" s="67" t="s">
        <v>136</v>
      </c>
      <c r="B41" s="68" t="s">
        <v>38</v>
      </c>
      <c r="C41" s="67">
        <v>42501.358999999997</v>
      </c>
      <c r="D41" s="40"/>
      <c r="E41" s="22">
        <f>+(C41-C$7)/C$8</f>
        <v>9.9969294986151009</v>
      </c>
      <c r="F41" s="22">
        <f>ROUND(2*E41,0)/2</f>
        <v>10</v>
      </c>
      <c r="G41" s="22">
        <f>+C41-(C$7+F41*C$8)</f>
        <v>-2.7600000030361116E-3</v>
      </c>
      <c r="I41">
        <f>G41</f>
        <v>-2.7600000030361116E-3</v>
      </c>
      <c r="O41">
        <f ca="1">+C$11+C$12*F41</f>
        <v>0.11379279930992277</v>
      </c>
      <c r="Q41" s="2">
        <f>+C41-15018.5</f>
        <v>27482.858999999997</v>
      </c>
    </row>
    <row r="42" spans="1:17">
      <c r="A42" s="67" t="s">
        <v>142</v>
      </c>
      <c r="B42" s="68" t="s">
        <v>38</v>
      </c>
      <c r="C42" s="67">
        <v>42624.506999999998</v>
      </c>
      <c r="D42" s="40"/>
      <c r="E42" s="22">
        <f>+(C42-C$7)/C$8</f>
        <v>146.99914114961152</v>
      </c>
      <c r="F42" s="22">
        <f>ROUND(2*E42,0)/2</f>
        <v>147</v>
      </c>
      <c r="G42" s="22">
        <f>+C42-(C$7+F42*C$8)</f>
        <v>-7.7199999941512942E-4</v>
      </c>
      <c r="I42">
        <f>G42</f>
        <v>-7.7199999941512942E-4</v>
      </c>
      <c r="O42">
        <f ca="1">+C$11+C$12*F42</f>
        <v>0.11288431111061899</v>
      </c>
      <c r="Q42" s="2">
        <f>+C42-15018.5</f>
        <v>27606.006999999998</v>
      </c>
    </row>
    <row r="43" spans="1:17">
      <c r="A43" s="67" t="s">
        <v>142</v>
      </c>
      <c r="B43" s="68" t="s">
        <v>38</v>
      </c>
      <c r="C43" s="67">
        <v>42641.586000000003</v>
      </c>
      <c r="D43" s="40"/>
      <c r="E43" s="22">
        <f>+(C43-C$7)/C$8</f>
        <v>165.9995371997955</v>
      </c>
      <c r="F43" s="22">
        <f>ROUND(2*E43,0)/2</f>
        <v>166</v>
      </c>
      <c r="G43" s="22">
        <f>+C43-(C$7+F43*C$8)</f>
        <v>-4.1599999531172216E-4</v>
      </c>
      <c r="I43">
        <f>G43</f>
        <v>-4.1599999531172216E-4</v>
      </c>
      <c r="O43">
        <f ca="1">+C$11+C$12*F43</f>
        <v>0.11275831639684693</v>
      </c>
      <c r="Q43" s="2">
        <f>+C43-15018.5</f>
        <v>27623.086000000003</v>
      </c>
    </row>
    <row r="44" spans="1:17">
      <c r="A44" s="67" t="s">
        <v>142</v>
      </c>
      <c r="B44" s="68" t="s">
        <v>38</v>
      </c>
      <c r="C44" s="67">
        <v>42652.374000000003</v>
      </c>
      <c r="D44" s="40"/>
      <c r="E44" s="22">
        <f>+(C44-C$7)/C$8</f>
        <v>178.00119260054095</v>
      </c>
      <c r="F44" s="22">
        <f>ROUND(2*E44,0)/2</f>
        <v>178</v>
      </c>
      <c r="G44" s="22">
        <f>+C44-(C$7+F44*C$8)</f>
        <v>1.0720000063884072E-3</v>
      </c>
      <c r="I44">
        <f>G44</f>
        <v>1.0720000063884072E-3</v>
      </c>
      <c r="O44">
        <f ca="1">+C$11+C$12*F44</f>
        <v>0.11267874078814878</v>
      </c>
      <c r="Q44" s="2">
        <f>+C44-15018.5</f>
        <v>27633.874000000003</v>
      </c>
    </row>
    <row r="45" spans="1:17">
      <c r="A45" s="67" t="s">
        <v>152</v>
      </c>
      <c r="B45" s="68" t="s">
        <v>38</v>
      </c>
      <c r="C45" s="67">
        <v>42742.271999999997</v>
      </c>
      <c r="D45" s="40"/>
      <c r="E45" s="22">
        <f>+(C45-C$7)/C$8</f>
        <v>278.01276260574053</v>
      </c>
      <c r="F45" s="22">
        <f>ROUND(2*E45,0)/2</f>
        <v>278</v>
      </c>
      <c r="G45" s="22">
        <f>+C45-(C$7+F45*C$8)</f>
        <v>1.1471999998320825E-2</v>
      </c>
      <c r="I45">
        <f>G45</f>
        <v>1.1471999998320825E-2</v>
      </c>
      <c r="O45">
        <f ca="1">+C$11+C$12*F45</f>
        <v>0.11201561071566428</v>
      </c>
      <c r="Q45" s="2">
        <f>+C45-15018.5</f>
        <v>27723.771999999997</v>
      </c>
    </row>
    <row r="46" spans="1:17">
      <c r="A46" s="67" t="s">
        <v>156</v>
      </c>
      <c r="B46" s="68" t="s">
        <v>38</v>
      </c>
      <c r="C46" s="67">
        <v>42777.305</v>
      </c>
      <c r="D46" s="40"/>
      <c r="E46" s="22">
        <f>+(C46-C$7)/C$8</f>
        <v>316.98699264414745</v>
      </c>
      <c r="F46" s="22">
        <f>ROUND(2*E46,0)/2</f>
        <v>317</v>
      </c>
      <c r="G46" s="22">
        <f>+C46-(C$7+F46*C$8)</f>
        <v>-1.1692000000039116E-2</v>
      </c>
      <c r="I46">
        <f>G46</f>
        <v>-1.1692000000039116E-2</v>
      </c>
      <c r="O46">
        <f ca="1">+C$11+C$12*F46</f>
        <v>0.11175698998739532</v>
      </c>
      <c r="Q46" s="2">
        <f>+C46-15018.5</f>
        <v>27758.805</v>
      </c>
    </row>
    <row r="47" spans="1:17">
      <c r="A47" s="67" t="s">
        <v>160</v>
      </c>
      <c r="B47" s="68" t="s">
        <v>38</v>
      </c>
      <c r="C47" s="67">
        <v>43743.612000000001</v>
      </c>
      <c r="D47" s="40"/>
      <c r="E47" s="22">
        <f>+(C47-C$7)/C$8</f>
        <v>1392.0040139018079</v>
      </c>
      <c r="F47" s="22">
        <f>ROUND(2*E47,0)/2</f>
        <v>1392</v>
      </c>
      <c r="G47" s="22">
        <f>+C47-(C$7+F47*C$8)</f>
        <v>3.607999999076128E-3</v>
      </c>
      <c r="I47">
        <f>G47</f>
        <v>3.607999999076128E-3</v>
      </c>
      <c r="O47">
        <f ca="1">+C$11+C$12*F47</f>
        <v>0.1046283417081868</v>
      </c>
      <c r="Q47" s="2">
        <f>+C47-15018.5</f>
        <v>28725.112000000001</v>
      </c>
    </row>
    <row r="48" spans="1:17">
      <c r="A48" s="67" t="s">
        <v>167</v>
      </c>
      <c r="B48" s="68" t="s">
        <v>38</v>
      </c>
      <c r="C48" s="67">
        <v>47390.366900000001</v>
      </c>
      <c r="D48" s="40"/>
      <c r="E48" s="22">
        <f>+(C48-C$7)/C$8</f>
        <v>5449.0206658093011</v>
      </c>
      <c r="F48" s="22">
        <f>ROUND(2*E48,0)/2</f>
        <v>5449</v>
      </c>
      <c r="G48" s="22">
        <f>+C48-(C$7+F48*C$8)</f>
        <v>1.8576000002212822E-2</v>
      </c>
      <c r="J48">
        <f>G48</f>
        <v>1.8576000002212822E-2</v>
      </c>
      <c r="O48">
        <f ca="1">+C$11+C$12*F48</f>
        <v>7.7725154667490123E-2</v>
      </c>
      <c r="Q48" s="2">
        <f>+C48-15018.5</f>
        <v>32371.866900000001</v>
      </c>
    </row>
    <row r="49" spans="1:21">
      <c r="A49" s="67" t="s">
        <v>172</v>
      </c>
      <c r="B49" s="68" t="s">
        <v>38</v>
      </c>
      <c r="C49" s="67">
        <v>48562.504000000001</v>
      </c>
      <c r="D49" s="40"/>
      <c r="E49" s="22">
        <f>+(C49-C$7)/C$8</f>
        <v>6753.023776360701</v>
      </c>
      <c r="F49" s="22">
        <f>ROUND(2*E49,0)/2</f>
        <v>6753</v>
      </c>
      <c r="G49" s="22">
        <f>+C49-(C$7+F49*C$8)</f>
        <v>2.1372000002884306E-2</v>
      </c>
      <c r="I49">
        <f>G49</f>
        <v>2.1372000002884306E-2</v>
      </c>
      <c r="O49">
        <f ca="1">+C$11+C$12*F49</f>
        <v>6.9077938522292076E-2</v>
      </c>
      <c r="Q49" s="2">
        <f>+C49-15018.5</f>
        <v>33544.004000000001</v>
      </c>
    </row>
    <row r="50" spans="1:21">
      <c r="A50" s="67" t="s">
        <v>172</v>
      </c>
      <c r="B50" s="68" t="s">
        <v>38</v>
      </c>
      <c r="C50" s="67">
        <v>48625.425999999999</v>
      </c>
      <c r="D50" s="40"/>
      <c r="E50" s="22">
        <f>+(C50-C$7)/C$8</f>
        <v>6823.0245328610399</v>
      </c>
      <c r="F50" s="22">
        <f>ROUND(2*E50,0)/2</f>
        <v>6823</v>
      </c>
      <c r="G50" s="22">
        <f>+C50-(C$7+F50*C$8)</f>
        <v>2.2052000000257976E-2</v>
      </c>
      <c r="I50">
        <f>G50</f>
        <v>2.2052000000257976E-2</v>
      </c>
      <c r="O50">
        <f ca="1">+C$11+C$12*F50</f>
        <v>6.8613747471552911E-2</v>
      </c>
      <c r="Q50" s="2">
        <f>+C50-15018.5</f>
        <v>33606.925999999999</v>
      </c>
    </row>
    <row r="51" spans="1:21">
      <c r="A51" s="67" t="s">
        <v>179</v>
      </c>
      <c r="B51" s="68" t="s">
        <v>38</v>
      </c>
      <c r="C51" s="67">
        <v>49567.447999999997</v>
      </c>
      <c r="D51" s="40"/>
      <c r="E51" s="22">
        <f>+(C51-C$7)/C$8</f>
        <v>7871.0244794610126</v>
      </c>
      <c r="F51" s="22">
        <f>ROUND(2*E51,0)/2</f>
        <v>7871</v>
      </c>
      <c r="G51" s="22">
        <f>+C51-(C$7+F51*C$8)</f>
        <v>2.2003999998560175E-2</v>
      </c>
      <c r="I51">
        <f>G51</f>
        <v>2.2003999998560175E-2</v>
      </c>
      <c r="O51">
        <f ca="1">+C$11+C$12*F51</f>
        <v>6.166414431191522E-2</v>
      </c>
      <c r="Q51" s="2">
        <f>+C51-15018.5</f>
        <v>34548.947999999997</v>
      </c>
    </row>
    <row r="52" spans="1:21">
      <c r="A52" s="67" t="s">
        <v>183</v>
      </c>
      <c r="B52" s="68" t="s">
        <v>38</v>
      </c>
      <c r="C52" s="67">
        <v>49649.235999999997</v>
      </c>
      <c r="D52" s="40"/>
      <c r="E52" s="22">
        <f>+(C52-C$7)/C$8</f>
        <v>7962.0136704061488</v>
      </c>
      <c r="F52" s="22">
        <f>ROUND(2*E52,0)/2</f>
        <v>7962</v>
      </c>
      <c r="G52" s="22">
        <f>+C52-(C$7+F52*C$8)</f>
        <v>1.2287999998079613E-2</v>
      </c>
      <c r="I52">
        <f>G52</f>
        <v>1.2287999998079613E-2</v>
      </c>
      <c r="O52">
        <f ca="1">+C$11+C$12*F52</f>
        <v>6.1060695945954313E-2</v>
      </c>
      <c r="Q52" s="2">
        <f>+C52-15018.5</f>
        <v>34630.735999999997</v>
      </c>
    </row>
    <row r="53" spans="1:21">
      <c r="A53" s="67" t="s">
        <v>187</v>
      </c>
      <c r="B53" s="68" t="s">
        <v>38</v>
      </c>
      <c r="C53" s="67">
        <v>50313.506999999998</v>
      </c>
      <c r="D53" s="40"/>
      <c r="E53" s="22">
        <f>+(C53-C$7)/C$8</f>
        <v>8701.0154904569681</v>
      </c>
      <c r="F53" s="22">
        <f>ROUND(2*E53,0)/2</f>
        <v>8701</v>
      </c>
      <c r="G53" s="22">
        <f>+C53-(C$7+F53*C$8)</f>
        <v>1.3923999998951331E-2</v>
      </c>
      <c r="I53">
        <f>G53</f>
        <v>1.3923999998951331E-2</v>
      </c>
      <c r="O53">
        <f ca="1">+C$11+C$12*F53</f>
        <v>5.6160164710293767E-2</v>
      </c>
      <c r="Q53" s="2">
        <f>+C53-15018.5</f>
        <v>35295.006999999998</v>
      </c>
    </row>
    <row r="54" spans="1:21">
      <c r="A54" s="67" t="s">
        <v>191</v>
      </c>
      <c r="B54" s="68" t="s">
        <v>38</v>
      </c>
      <c r="C54" s="67">
        <v>50502.281999999999</v>
      </c>
      <c r="D54" s="40"/>
      <c r="E54" s="22">
        <f>+(C54-C$7)/C$8</f>
        <v>8911.0277724624975</v>
      </c>
      <c r="F54" s="22">
        <f>ROUND(2*E54,0)/2</f>
        <v>8911</v>
      </c>
      <c r="G54" s="22">
        <f>+C54-(C$7+F54*C$8)</f>
        <v>2.4963999996543862E-2</v>
      </c>
      <c r="I54">
        <f>G54</f>
        <v>2.4963999996543862E-2</v>
      </c>
      <c r="O54">
        <f ca="1">+C$11+C$12*F54</f>
        <v>5.4767591558076291E-2</v>
      </c>
      <c r="Q54" s="2">
        <f>+C54-15018.5</f>
        <v>35483.781999999999</v>
      </c>
    </row>
    <row r="55" spans="1:21">
      <c r="A55" s="67" t="s">
        <v>195</v>
      </c>
      <c r="B55" s="68" t="s">
        <v>38</v>
      </c>
      <c r="C55" s="67">
        <v>50615.53</v>
      </c>
      <c r="D55" s="40"/>
      <c r="E55" s="22">
        <f>+(C55-C$7)/C$8</f>
        <v>9037.0162291573015</v>
      </c>
      <c r="F55" s="22">
        <f>ROUND(2*E55,0)/2</f>
        <v>9037</v>
      </c>
      <c r="G55">
        <f>+C55-(C$7+F55*C$8)</f>
        <v>1.4587999998184387E-2</v>
      </c>
      <c r="I55">
        <f>G55</f>
        <v>1.4587999998184387E-2</v>
      </c>
      <c r="O55">
        <f ca="1">+C$11+C$12*F55</f>
        <v>5.3932047666745801E-2</v>
      </c>
      <c r="Q55" s="2">
        <f>+C55-15018.5</f>
        <v>35597.03</v>
      </c>
      <c r="U55" s="22"/>
    </row>
    <row r="56" spans="1:21">
      <c r="A56" s="67" t="s">
        <v>199</v>
      </c>
      <c r="B56" s="68" t="s">
        <v>38</v>
      </c>
      <c r="C56" s="67">
        <v>50714.411</v>
      </c>
      <c r="D56" s="40"/>
      <c r="E56" s="22">
        <f>+(C56-C$7)/C$8</f>
        <v>9147.0213911596256</v>
      </c>
      <c r="F56" s="22">
        <f>ROUND(2*E56,0)/2</f>
        <v>9147</v>
      </c>
      <c r="G56" s="22">
        <f>+C56-(C$7+F56*C$8)</f>
        <v>1.9227999997383449E-2</v>
      </c>
      <c r="I56">
        <f>G56</f>
        <v>1.9227999997383449E-2</v>
      </c>
      <c r="O56">
        <f ca="1">+C$11+C$12*F56</f>
        <v>5.3202604587012842E-2</v>
      </c>
      <c r="Q56" s="2">
        <f>+C56-15018.5</f>
        <v>35695.911</v>
      </c>
    </row>
    <row r="57" spans="1:21">
      <c r="A57" t="s">
        <v>34</v>
      </c>
      <c r="B57" s="6"/>
      <c r="C57" s="21">
        <v>50750.368000000002</v>
      </c>
      <c r="D57" s="21">
        <v>6.9999999999999999E-4</v>
      </c>
      <c r="E57" s="22">
        <f>+(C57-C$7)/C$8</f>
        <v>9187.0235716606094</v>
      </c>
      <c r="F57" s="22">
        <f>ROUND(2*E57,0)/2</f>
        <v>9187</v>
      </c>
      <c r="G57" s="22">
        <f>+C57-(C$7+F57*C$8)</f>
        <v>2.1187999998801388E-2</v>
      </c>
      <c r="I57">
        <f>G57</f>
        <v>2.1187999998801388E-2</v>
      </c>
      <c r="O57">
        <f ca="1">+C$11+C$12*F57</f>
        <v>5.2937352558019034E-2</v>
      </c>
      <c r="Q57" s="2">
        <f>+C57-15018.5</f>
        <v>35731.868000000002</v>
      </c>
    </row>
    <row r="58" spans="1:21">
      <c r="A58" s="23" t="s">
        <v>34</v>
      </c>
      <c r="B58" s="6"/>
      <c r="C58" s="36">
        <v>50750.368000000002</v>
      </c>
      <c r="D58" s="21">
        <v>6.9999999999999999E-4</v>
      </c>
      <c r="E58" s="22">
        <f>+(C58-C$7)/C$8</f>
        <v>9187.0235716606094</v>
      </c>
      <c r="F58" s="22">
        <f>ROUND(2*E58,0)/2</f>
        <v>9187</v>
      </c>
      <c r="G58" s="22">
        <f>+C58-(C$7+F58*C$8)</f>
        <v>2.1187999998801388E-2</v>
      </c>
      <c r="I58">
        <f>G58</f>
        <v>2.1187999998801388E-2</v>
      </c>
      <c r="O58">
        <f ca="1">+C$11+C$12*F58</f>
        <v>5.2937352558019034E-2</v>
      </c>
      <c r="Q58" s="2">
        <f>+C58-15018.5</f>
        <v>35731.868000000002</v>
      </c>
    </row>
    <row r="59" spans="1:21">
      <c r="A59" s="67" t="s">
        <v>199</v>
      </c>
      <c r="B59" s="68" t="s">
        <v>38</v>
      </c>
      <c r="C59" s="67">
        <v>50759.353000000003</v>
      </c>
      <c r="D59" s="40"/>
      <c r="E59" s="22">
        <f>+(C59-C$7)/C$8</f>
        <v>9197.0193886587276</v>
      </c>
      <c r="F59" s="22">
        <f>ROUND(2*E59,0)/2</f>
        <v>9197</v>
      </c>
      <c r="G59" s="22">
        <f>+C59-(C$7+F59*C$8)</f>
        <v>1.7428000006475486E-2</v>
      </c>
      <c r="I59">
        <f>G59</f>
        <v>1.7428000006475486E-2</v>
      </c>
      <c r="O59">
        <f ca="1">+C$11+C$12*F59</f>
        <v>5.2871039550770584E-2</v>
      </c>
      <c r="Q59" s="2">
        <f>+C59-15018.5</f>
        <v>35740.853000000003</v>
      </c>
    </row>
    <row r="60" spans="1:21">
      <c r="A60" s="67" t="s">
        <v>211</v>
      </c>
      <c r="B60" s="68" t="s">
        <v>38</v>
      </c>
      <c r="C60" s="67">
        <v>51033.500999999997</v>
      </c>
      <c r="D60" s="40"/>
      <c r="E60" s="22">
        <f>+(C60-C$7)/C$8</f>
        <v>9502.0091759041261</v>
      </c>
      <c r="F60" s="22">
        <f>ROUND(2*E60,0)/2</f>
        <v>9502</v>
      </c>
      <c r="G60" s="22">
        <f>+C60-(C$7+F60*C$8)</f>
        <v>8.2479999982751906E-3</v>
      </c>
      <c r="I60">
        <f>G60</f>
        <v>8.2479999982751906E-3</v>
      </c>
      <c r="O60">
        <f ca="1">+C$11+C$12*F60</f>
        <v>5.0848492829692823E-2</v>
      </c>
      <c r="Q60" s="2">
        <f>+C60-15018.5</f>
        <v>36015.000999999997</v>
      </c>
    </row>
    <row r="61" spans="1:21">
      <c r="A61" s="40" t="s">
        <v>32</v>
      </c>
      <c r="B61" s="41" t="s">
        <v>38</v>
      </c>
      <c r="C61" s="42">
        <v>51433.508199999997</v>
      </c>
      <c r="D61" s="42">
        <v>2.5000000000000001E-3</v>
      </c>
      <c r="E61" s="22">
        <f>+(C61-C$7)/C$8</f>
        <v>9947.0173861578205</v>
      </c>
      <c r="F61" s="22">
        <f>ROUND(2*E61,0)/2</f>
        <v>9947</v>
      </c>
      <c r="G61" s="22">
        <f>+C61-(C$7+F61*C$8)</f>
        <v>1.562799999373965E-2</v>
      </c>
      <c r="J61">
        <f>G61</f>
        <v>1.562799999373965E-2</v>
      </c>
      <c r="O61">
        <f ca="1">+C$11+C$12*F61</f>
        <v>4.7897564007136739E-2</v>
      </c>
      <c r="Q61" s="2">
        <f>+C61-15018.5</f>
        <v>36415.008199999997</v>
      </c>
    </row>
    <row r="62" spans="1:21">
      <c r="A62" s="67" t="s">
        <v>219</v>
      </c>
      <c r="B62" s="68" t="s">
        <v>38</v>
      </c>
      <c r="C62" s="67">
        <v>51479.355000000003</v>
      </c>
      <c r="D62" s="40"/>
      <c r="E62" s="22">
        <f>+(C62-C$7)/C$8</f>
        <v>9998.0219741098917</v>
      </c>
      <c r="F62" s="22">
        <f>ROUND(2*E62,0)/2</f>
        <v>9998</v>
      </c>
      <c r="G62" s="22">
        <f>+C62-(C$7+F62*C$8)</f>
        <v>1.9752000000153203E-2</v>
      </c>
      <c r="I62">
        <f>G62</f>
        <v>1.9752000000153203E-2</v>
      </c>
      <c r="O62">
        <f ca="1">+C$11+C$12*F62</f>
        <v>4.7559367670169633E-2</v>
      </c>
      <c r="Q62" s="2">
        <f>+C62-15018.5</f>
        <v>36460.855000000003</v>
      </c>
    </row>
    <row r="63" spans="1:21">
      <c r="A63" s="67" t="s">
        <v>222</v>
      </c>
      <c r="B63" s="68" t="s">
        <v>38</v>
      </c>
      <c r="C63" s="67">
        <v>51569.237000000001</v>
      </c>
      <c r="D63" s="40"/>
      <c r="E63" s="22">
        <f>+(C63-C$7)/C$8</f>
        <v>10098.015744107086</v>
      </c>
      <c r="F63" s="22">
        <f>ROUND(2*E63,0)/2</f>
        <v>10098</v>
      </c>
      <c r="G63" s="22">
        <f>+C63-(C$7+F63*C$8)</f>
        <v>1.4152000003377907E-2</v>
      </c>
      <c r="I63">
        <f>G63</f>
        <v>1.4152000003377907E-2</v>
      </c>
      <c r="O63">
        <f ca="1">+C$11+C$12*F63</f>
        <v>4.6896237597685131E-2</v>
      </c>
      <c r="Q63" s="2">
        <f>+C63-15018.5</f>
        <v>36550.737000000001</v>
      </c>
    </row>
    <row r="64" spans="1:21">
      <c r="A64" s="67" t="s">
        <v>226</v>
      </c>
      <c r="B64" s="68" t="s">
        <v>38</v>
      </c>
      <c r="C64" s="67">
        <v>51780.474999999999</v>
      </c>
      <c r="D64" s="40"/>
      <c r="E64" s="22">
        <f>+(C64-C$7)/C$8</f>
        <v>10333.018124858156</v>
      </c>
      <c r="F64" s="22">
        <f>ROUND(2*E64,0)/2</f>
        <v>10333</v>
      </c>
      <c r="G64" s="22">
        <f>+C64-(C$7+F64*C$8)</f>
        <v>1.6292000000248663E-2</v>
      </c>
      <c r="I64">
        <f>G64</f>
        <v>1.6292000000248663E-2</v>
      </c>
      <c r="O64">
        <f ca="1">+C$11+C$12*F64</f>
        <v>4.5337881927346516E-2</v>
      </c>
      <c r="Q64" s="2">
        <f>+C64-15018.5</f>
        <v>36761.974999999999</v>
      </c>
    </row>
    <row r="65" spans="1:17">
      <c r="A65" s="43" t="s">
        <v>36</v>
      </c>
      <c r="B65" s="71"/>
      <c r="C65" s="43">
        <v>51924.295100000003</v>
      </c>
      <c r="D65" s="42"/>
      <c r="E65" s="22">
        <f>+(C65-C$7)/C$8</f>
        <v>10493.018058108129</v>
      </c>
      <c r="F65" s="22">
        <f>ROUND(2*E65,0)/2</f>
        <v>10493</v>
      </c>
      <c r="G65" s="22">
        <f>+C65-(C$7+F65*C$8)</f>
        <v>1.6232000001764391E-2</v>
      </c>
      <c r="K65">
        <f>G65</f>
        <v>1.6232000001764391E-2</v>
      </c>
      <c r="O65">
        <f ca="1">+C$11+C$12*F65</f>
        <v>4.4276873811371298E-2</v>
      </c>
      <c r="Q65" s="2">
        <f>+C65-15018.5</f>
        <v>36905.795100000003</v>
      </c>
    </row>
    <row r="66" spans="1:17">
      <c r="A66" s="43" t="s">
        <v>64</v>
      </c>
      <c r="B66" s="44" t="s">
        <v>38</v>
      </c>
      <c r="C66" s="43">
        <v>52136.431600000004</v>
      </c>
      <c r="D66" s="43" t="s">
        <v>65</v>
      </c>
      <c r="E66" s="22">
        <f>+(C66-C$7)/C$8</f>
        <v>10729.020020559014</v>
      </c>
      <c r="F66" s="22">
        <f>ROUND(2*E66,0)/2</f>
        <v>10729</v>
      </c>
      <c r="G66">
        <f>+C66-(C$7+F66*C$8)</f>
        <v>1.799600000231294E-2</v>
      </c>
      <c r="K66">
        <f>G66</f>
        <v>1.799600000231294E-2</v>
      </c>
      <c r="O66">
        <f ca="1">+C$11+C$12*F66</f>
        <v>4.2711886840307856E-2</v>
      </c>
      <c r="Q66" s="2">
        <f>+C66-15018.5</f>
        <v>37117.931600000004</v>
      </c>
    </row>
    <row r="67" spans="1:17">
      <c r="A67" s="67" t="s">
        <v>242</v>
      </c>
      <c r="B67" s="68" t="s">
        <v>38</v>
      </c>
      <c r="C67" s="67">
        <v>52144.518400000001</v>
      </c>
      <c r="D67" s="40"/>
      <c r="E67" s="22">
        <f>+(C67-C$7)/C$8</f>
        <v>10738.016589607467</v>
      </c>
      <c r="F67" s="22">
        <f>ROUND(2*E67,0)/2</f>
        <v>10738</v>
      </c>
      <c r="G67">
        <f>+C67-(C$7+F67*C$8)</f>
        <v>1.4911999998730607E-2</v>
      </c>
      <c r="K67">
        <f>G67</f>
        <v>1.4911999998730607E-2</v>
      </c>
      <c r="O67">
        <f ca="1">+C$11+C$12*F67</f>
        <v>4.2652205133784246E-2</v>
      </c>
      <c r="Q67" s="2">
        <f>+C67-15018.5</f>
        <v>37126.018400000001</v>
      </c>
    </row>
    <row r="68" spans="1:17">
      <c r="A68" s="67" t="s">
        <v>242</v>
      </c>
      <c r="B68" s="68" t="s">
        <v>38</v>
      </c>
      <c r="C68" s="67">
        <v>52170.584999999999</v>
      </c>
      <c r="D68" s="40"/>
      <c r="E68" s="22">
        <f>+(C68-C$7)/C$8</f>
        <v>10767.015695157063</v>
      </c>
      <c r="F68" s="22">
        <f>ROUND(2*E68,0)/2</f>
        <v>10767</v>
      </c>
      <c r="G68">
        <f>+C68-(C$7+F68*C$8)</f>
        <v>1.4107999995758291E-2</v>
      </c>
      <c r="I68">
        <f>G68</f>
        <v>1.4107999995758291E-2</v>
      </c>
      <c r="O68">
        <f ca="1">+C$11+C$12*F68</f>
        <v>4.2459897412763736E-2</v>
      </c>
      <c r="Q68" s="2">
        <f>+C68-15018.5</f>
        <v>37152.084999999999</v>
      </c>
    </row>
    <row r="69" spans="1:17">
      <c r="A69" s="67" t="s">
        <v>248</v>
      </c>
      <c r="B69" s="68" t="s">
        <v>38</v>
      </c>
      <c r="C69" s="67">
        <v>52252.368999999999</v>
      </c>
      <c r="D69" s="40"/>
      <c r="E69" s="22">
        <f>+(C69-C$7)/C$8</f>
        <v>10858.000436100196</v>
      </c>
      <c r="F69" s="22">
        <f>ROUND(2*E69,0)/2</f>
        <v>10858</v>
      </c>
      <c r="G69">
        <f>+C69-(C$7+F69*C$8)</f>
        <v>3.9200000173877925E-4</v>
      </c>
      <c r="I69">
        <f>G69</f>
        <v>3.9200000173877925E-4</v>
      </c>
      <c r="O69">
        <f ca="1">+C$11+C$12*F69</f>
        <v>4.1856449046802829E-2</v>
      </c>
      <c r="Q69" s="2">
        <f>+C69-15018.5</f>
        <v>37233.868999999999</v>
      </c>
    </row>
    <row r="70" spans="1:17">
      <c r="A70" s="67" t="s">
        <v>248</v>
      </c>
      <c r="B70" s="68" t="s">
        <v>38</v>
      </c>
      <c r="C70" s="67">
        <v>52253.283100000001</v>
      </c>
      <c r="D70" s="40"/>
      <c r="E70" s="22">
        <f>+(C70-C$7)/C$8</f>
        <v>10859.017372807819</v>
      </c>
      <c r="F70" s="22">
        <f>ROUND(2*E70,0)/2</f>
        <v>10859</v>
      </c>
      <c r="G70">
        <f>+C70-(C$7+F70*C$8)</f>
        <v>1.5616000004229136E-2</v>
      </c>
      <c r="K70">
        <f>G70</f>
        <v>1.5616000004229136E-2</v>
      </c>
      <c r="O70">
        <f ca="1">+C$11+C$12*F70</f>
        <v>4.1849817746077989E-2</v>
      </c>
      <c r="Q70" s="2">
        <f>+C70-15018.5</f>
        <v>37234.783100000001</v>
      </c>
    </row>
    <row r="71" spans="1:17">
      <c r="A71" s="43" t="s">
        <v>36</v>
      </c>
      <c r="B71" s="71"/>
      <c r="C71" s="43">
        <v>52279.3514</v>
      </c>
      <c r="D71" s="42">
        <v>1E-4</v>
      </c>
      <c r="E71" s="22">
        <f>+(C71-C$7)/C$8</f>
        <v>10888.018369608266</v>
      </c>
      <c r="F71" s="22">
        <f>ROUND(2*E71,0)/2</f>
        <v>10888</v>
      </c>
      <c r="G71">
        <f>+C71-(C$7+F71*C$8)</f>
        <v>1.6512000001966953E-2</v>
      </c>
      <c r="K71">
        <f>G71</f>
        <v>1.6512000001966953E-2</v>
      </c>
      <c r="O71">
        <f ca="1">+C$11+C$12*F71</f>
        <v>4.1657510025057479E-2</v>
      </c>
      <c r="Q71" s="2">
        <f>+C71-15018.5</f>
        <v>37260.8514</v>
      </c>
    </row>
    <row r="72" spans="1:17">
      <c r="A72" s="67" t="s">
        <v>258</v>
      </c>
      <c r="B72" s="68" t="s">
        <v>38</v>
      </c>
      <c r="C72" s="67">
        <v>52500.472999999998</v>
      </c>
      <c r="D72" s="40"/>
      <c r="E72" s="22">
        <f>+(C72-C$7)/C$8</f>
        <v>11134.016260307315</v>
      </c>
      <c r="F72" s="22">
        <f>ROUND(2*E72,0)/2</f>
        <v>11134</v>
      </c>
      <c r="G72">
        <f>+C72-(C$7+F72*C$8)</f>
        <v>1.461600000038743E-2</v>
      </c>
      <c r="K72">
        <f>G72</f>
        <v>1.461600000038743E-2</v>
      </c>
      <c r="O72">
        <f ca="1">+C$11+C$12*F72</f>
        <v>4.0026210046745572E-2</v>
      </c>
      <c r="Q72" s="2">
        <f>+C72-15018.5</f>
        <v>37481.972999999998</v>
      </c>
    </row>
    <row r="73" spans="1:17">
      <c r="A73" s="43" t="s">
        <v>49</v>
      </c>
      <c r="B73" s="44" t="s">
        <v>38</v>
      </c>
      <c r="C73" s="43">
        <v>52534.627</v>
      </c>
      <c r="D73" s="43">
        <v>2E-3</v>
      </c>
      <c r="E73" s="22">
        <f>+(C73-C$7)/C$8</f>
        <v>11172.012602405672</v>
      </c>
      <c r="F73" s="22">
        <f>ROUND(2*E73,0)/2</f>
        <v>11172</v>
      </c>
      <c r="G73">
        <f>+C73-(C$7+F73*C$8)</f>
        <v>1.132800000050338E-2</v>
      </c>
      <c r="I73">
        <f>G73</f>
        <v>1.132800000050338E-2</v>
      </c>
      <c r="O73">
        <f ca="1">+C$11+C$12*F73</f>
        <v>3.9774220619201453E-2</v>
      </c>
      <c r="Q73" s="2">
        <f>+C73-15018.5</f>
        <v>37516.127</v>
      </c>
    </row>
    <row r="74" spans="1:17">
      <c r="A74" s="43" t="s">
        <v>37</v>
      </c>
      <c r="B74" s="44" t="s">
        <v>38</v>
      </c>
      <c r="C74" s="43">
        <v>52900.472000000002</v>
      </c>
      <c r="D74" s="42"/>
      <c r="E74" s="22">
        <f>+(C74-C$7)/C$8</f>
        <v>11579.015348056908</v>
      </c>
      <c r="F74" s="22">
        <f>ROUND(2*E74,0)/2</f>
        <v>11579</v>
      </c>
      <c r="G74">
        <f>+C74-(C$7+F74*C$8)</f>
        <v>1.37959999992745E-2</v>
      </c>
      <c r="K74">
        <f>G74</f>
        <v>1.37959999992745E-2</v>
      </c>
      <c r="O74">
        <f ca="1">+C$11+C$12*F74</f>
        <v>3.7075281224189488E-2</v>
      </c>
      <c r="Q74" s="2">
        <f>+C74-15018.5</f>
        <v>37881.972000000002</v>
      </c>
    </row>
    <row r="75" spans="1:17">
      <c r="A75" s="43" t="s">
        <v>63</v>
      </c>
      <c r="B75" s="44" t="s">
        <v>38</v>
      </c>
      <c r="C75" s="43">
        <v>53256.430999999997</v>
      </c>
      <c r="D75" s="43">
        <v>3.0000000000000001E-3</v>
      </c>
      <c r="E75" s="22">
        <f>+(C75-C$7)/C$8</f>
        <v>11975.019913758959</v>
      </c>
      <c r="F75" s="22">
        <f>ROUND(2*E75,0)/2</f>
        <v>11975</v>
      </c>
      <c r="G75">
        <f>+C75-(C$7+F75*C$8)</f>
        <v>1.7899999998917338E-2</v>
      </c>
      <c r="I75">
        <f>G75</f>
        <v>1.7899999998917338E-2</v>
      </c>
      <c r="O75">
        <f ca="1">+C$11+C$12*F75</f>
        <v>3.4449286137150814E-2</v>
      </c>
      <c r="Q75" s="2">
        <f>+C75-15018.5</f>
        <v>38237.930999999997</v>
      </c>
    </row>
    <row r="76" spans="1:17">
      <c r="A76" s="43" t="s">
        <v>46</v>
      </c>
      <c r="B76" s="44" t="s">
        <v>47</v>
      </c>
      <c r="C76" s="43">
        <v>53299.124100000001</v>
      </c>
      <c r="D76" s="43">
        <v>5.0000000000000001E-4</v>
      </c>
      <c r="E76" s="22">
        <f>+(C76-C$7)/C$8</f>
        <v>12022.516008882205</v>
      </c>
      <c r="F76" s="22">
        <f>ROUND(2*E76,0)/2</f>
        <v>12022.5</v>
      </c>
      <c r="G76">
        <f>+C76-(C$7+F76*C$8)</f>
        <v>1.4390000003913883E-2</v>
      </c>
      <c r="K76">
        <f>G76</f>
        <v>1.4390000003913883E-2</v>
      </c>
      <c r="O76">
        <f ca="1">+C$11+C$12*F76</f>
        <v>3.4134299352720679E-2</v>
      </c>
      <c r="Q76" s="2">
        <f>+C76-15018.5</f>
        <v>38280.624100000001</v>
      </c>
    </row>
    <row r="77" spans="1:17">
      <c r="A77" s="43" t="s">
        <v>45</v>
      </c>
      <c r="B77" s="44" t="s">
        <v>38</v>
      </c>
      <c r="C77" s="43">
        <v>53407.440999999999</v>
      </c>
      <c r="D77" s="43">
        <v>1.4E-3</v>
      </c>
      <c r="E77" s="22">
        <f>+(C77-C$7)/C$8</f>
        <v>12143.018614358376</v>
      </c>
      <c r="F77" s="22">
        <f>ROUND(2*E77,0)/2</f>
        <v>12143</v>
      </c>
      <c r="G77">
        <f>+C77-(C$7+F77*C$8)</f>
        <v>1.6731999996409286E-2</v>
      </c>
      <c r="J77">
        <f>G77</f>
        <v>1.6731999996409286E-2</v>
      </c>
      <c r="O77">
        <f ca="1">+C$11+C$12*F77</f>
        <v>3.3335227615376842E-2</v>
      </c>
      <c r="Q77" s="2">
        <f>+C77-15018.5</f>
        <v>38388.940999999999</v>
      </c>
    </row>
    <row r="78" spans="1:17">
      <c r="A78" s="43" t="s">
        <v>63</v>
      </c>
      <c r="B78" s="44" t="s">
        <v>38</v>
      </c>
      <c r="C78" s="43">
        <v>53620.472999999998</v>
      </c>
      <c r="D78" s="43">
        <v>4.0000000000000001E-3</v>
      </c>
      <c r="E78" s="22">
        <f>+(C78-C$7)/C$8</f>
        <v>12380.016821007568</v>
      </c>
      <c r="F78" s="22">
        <f>ROUND(2*E78,0)/2</f>
        <v>12380</v>
      </c>
      <c r="G78">
        <f>+C78-(C$7+F78*C$8)</f>
        <v>1.5119999996386468E-2</v>
      </c>
      <c r="I78">
        <f>G78</f>
        <v>1.5119999996386468E-2</v>
      </c>
      <c r="O78">
        <f ca="1">+C$11+C$12*F78</f>
        <v>3.1763609343588545E-2</v>
      </c>
      <c r="Q78" s="2">
        <f>+C78-15018.5</f>
        <v>38601.972999999998</v>
      </c>
    </row>
    <row r="79" spans="1:17">
      <c r="A79" s="45" t="s">
        <v>44</v>
      </c>
      <c r="B79" s="41"/>
      <c r="C79" s="46">
        <v>53725.640700000004</v>
      </c>
      <c r="D79" s="42">
        <v>1E-4</v>
      </c>
      <c r="E79" s="22">
        <f>+(C79-C$7)/C$8</f>
        <v>12497.015939907178</v>
      </c>
      <c r="F79" s="22">
        <f>ROUND(2*E79,0)/2</f>
        <v>12497</v>
      </c>
      <c r="G79">
        <f>+C79-(C$7+F79*C$8)</f>
        <v>1.4328000004752539E-2</v>
      </c>
      <c r="K79">
        <f>G79</f>
        <v>1.4328000004752539E-2</v>
      </c>
      <c r="O79">
        <f ca="1">+C$11+C$12*F79</f>
        <v>3.0987747158781664E-2</v>
      </c>
      <c r="Q79" s="2">
        <f>+C79-15018.5</f>
        <v>38707.140700000004</v>
      </c>
    </row>
    <row r="80" spans="1:17">
      <c r="A80" s="43" t="s">
        <v>56</v>
      </c>
      <c r="B80" s="44" t="s">
        <v>38</v>
      </c>
      <c r="C80" s="43">
        <v>54357.551079999997</v>
      </c>
      <c r="D80" s="43">
        <v>1E-4</v>
      </c>
      <c r="E80" s="22">
        <f>+(C80-C$7)/C$8</f>
        <v>13200.016554007447</v>
      </c>
      <c r="F80" s="22">
        <f>ROUND(2*E80,0)/2</f>
        <v>13200</v>
      </c>
      <c r="G80">
        <f>+C80-(C$7+F80*C$8)</f>
        <v>1.4879999995173421E-2</v>
      </c>
      <c r="K80">
        <f>G80</f>
        <v>1.4879999995173421E-2</v>
      </c>
      <c r="O80">
        <f ca="1">+C$11+C$12*F80</f>
        <v>2.6325942749215542E-2</v>
      </c>
      <c r="Q80" s="2">
        <f>+C80-15018.5</f>
        <v>39339.051079999997</v>
      </c>
    </row>
    <row r="81" spans="1:17">
      <c r="A81" s="43" t="s">
        <v>61</v>
      </c>
      <c r="B81" s="44" t="s">
        <v>47</v>
      </c>
      <c r="C81" s="43">
        <v>54441.599000000002</v>
      </c>
      <c r="D81" s="43">
        <v>1E-3</v>
      </c>
      <c r="E81" s="22">
        <f>+(C81-C$7)/C$8</f>
        <v>13293.519907083961</v>
      </c>
      <c r="F81" s="22">
        <f>ROUND(2*E81,0)/2</f>
        <v>13293.5</v>
      </c>
      <c r="G81">
        <f>+C81-(C$7+F81*C$8)</f>
        <v>1.7894000004162081E-2</v>
      </c>
      <c r="K81">
        <f>G81</f>
        <v>1.7894000004162081E-2</v>
      </c>
      <c r="O81">
        <f ca="1">+C$11+C$12*F81</f>
        <v>2.5705916131442519E-2</v>
      </c>
      <c r="Q81" s="2">
        <f>+C81-15018.5</f>
        <v>39423.099000000002</v>
      </c>
    </row>
    <row r="82" spans="1:17">
      <c r="A82" s="47" t="s">
        <v>60</v>
      </c>
      <c r="B82" s="41" t="s">
        <v>47</v>
      </c>
      <c r="C82" s="42">
        <v>55430.357329999999</v>
      </c>
      <c r="D82" s="42">
        <v>6.9999999999999999E-4</v>
      </c>
      <c r="E82" s="22">
        <f>+(C82-C$7)/C$8</f>
        <v>14393.514044206318</v>
      </c>
      <c r="F82" s="22">
        <f>ROUND(2*E82,0)/2</f>
        <v>14393.5</v>
      </c>
      <c r="G82">
        <f>+C82-(C$7+F82*C$8)</f>
        <v>1.2623999995412305E-2</v>
      </c>
      <c r="K82">
        <f>G82</f>
        <v>1.2623999995412305E-2</v>
      </c>
      <c r="O82">
        <f ca="1">+C$11+C$12*F82</f>
        <v>1.8411485334112881E-2</v>
      </c>
      <c r="Q82" s="2">
        <f>+C82-15018.5</f>
        <v>40411.857329999999</v>
      </c>
    </row>
    <row r="83" spans="1:17">
      <c r="A83" s="47" t="s">
        <v>60</v>
      </c>
      <c r="B83" s="41" t="s">
        <v>38</v>
      </c>
      <c r="C83" s="42">
        <v>55478.44788</v>
      </c>
      <c r="D83" s="42">
        <v>1E-4</v>
      </c>
      <c r="E83" s="22">
        <f>+(C83-C$7)/C$8</f>
        <v>14447.014805156663</v>
      </c>
      <c r="F83" s="22">
        <f>ROUND(2*E83,0)/2</f>
        <v>14447</v>
      </c>
      <c r="G83">
        <f>+C83-(C$7+F83*C$8)</f>
        <v>1.3308000001416076E-2</v>
      </c>
      <c r="K83">
        <f>G83</f>
        <v>1.3308000001416076E-2</v>
      </c>
      <c r="O83">
        <f ca="1">+C$11+C$12*F83</f>
        <v>1.8056710745333659E-2</v>
      </c>
      <c r="Q83" s="2">
        <f>+C83-15018.5</f>
        <v>40459.94788</v>
      </c>
    </row>
    <row r="84" spans="1:17">
      <c r="A84" s="47" t="s">
        <v>60</v>
      </c>
      <c r="B84" s="41" t="s">
        <v>38</v>
      </c>
      <c r="C84" s="42">
        <v>55478.447890000003</v>
      </c>
      <c r="D84" s="42">
        <v>1E-4</v>
      </c>
      <c r="E84" s="22">
        <f>+(C84-C$7)/C$8</f>
        <v>14447.014816281671</v>
      </c>
      <c r="F84" s="22">
        <f>ROUND(2*E84,0)/2</f>
        <v>14447</v>
      </c>
      <c r="G84">
        <f>+C84-(C$7+F84*C$8)</f>
        <v>1.3318000004801434E-2</v>
      </c>
      <c r="K84">
        <f>G84</f>
        <v>1.3318000004801434E-2</v>
      </c>
      <c r="O84">
        <f ca="1">+C$11+C$12*F84</f>
        <v>1.8056710745333659E-2</v>
      </c>
      <c r="Q84" s="2">
        <f>+C84-15018.5</f>
        <v>40459.947890000003</v>
      </c>
    </row>
    <row r="85" spans="1:17">
      <c r="A85" s="47" t="s">
        <v>60</v>
      </c>
      <c r="B85" s="41" t="s">
        <v>38</v>
      </c>
      <c r="C85" s="42">
        <v>55478.447959999998</v>
      </c>
      <c r="D85" s="42">
        <v>1E-4</v>
      </c>
      <c r="E85" s="22">
        <f>+(C85-C$7)/C$8</f>
        <v>14447.0148941567</v>
      </c>
      <c r="F85" s="22">
        <f>ROUND(2*E85,0)/2</f>
        <v>14447</v>
      </c>
      <c r="G85">
        <f>+C85-(C$7+F85*C$8)</f>
        <v>1.3387999999395106E-2</v>
      </c>
      <c r="K85">
        <f>G85</f>
        <v>1.3387999999395106E-2</v>
      </c>
      <c r="O85">
        <f ca="1">+C$11+C$12*F85</f>
        <v>1.8056710745333659E-2</v>
      </c>
      <c r="Q85" s="2">
        <f>+C85-15018.5</f>
        <v>40459.947959999998</v>
      </c>
    </row>
    <row r="86" spans="1:17">
      <c r="A86" s="47" t="s">
        <v>59</v>
      </c>
      <c r="B86" s="41" t="s">
        <v>38</v>
      </c>
      <c r="C86" s="42">
        <v>55538.671999999999</v>
      </c>
      <c r="D86" s="42">
        <v>8.0000000000000004E-4</v>
      </c>
      <c r="E86" s="22">
        <f>+(C86-C$7)/C$8</f>
        <v>14514.014168806374</v>
      </c>
      <c r="F86" s="22">
        <f>ROUND(2*E86,0)/2</f>
        <v>14514</v>
      </c>
      <c r="G86">
        <f>+C86-(C$7+F86*C$8)</f>
        <v>1.2735999996948522E-2</v>
      </c>
      <c r="K86">
        <f>G86</f>
        <v>1.2735999996948522E-2</v>
      </c>
      <c r="O86">
        <f ca="1">+C$11+C$12*F86</f>
        <v>1.7612413596769044E-2</v>
      </c>
      <c r="Q86" s="2">
        <f>+C86-15018.5</f>
        <v>40520.171999999999</v>
      </c>
    </row>
    <row r="87" spans="1:17">
      <c r="A87" s="43" t="s">
        <v>59</v>
      </c>
      <c r="B87" s="44" t="s">
        <v>38</v>
      </c>
      <c r="C87" s="43">
        <v>55538.671999999999</v>
      </c>
      <c r="D87" s="43">
        <v>8.0000000000000004E-4</v>
      </c>
      <c r="E87" s="22">
        <f>+(C87-C$7)/C$8</f>
        <v>14514.014168806374</v>
      </c>
      <c r="F87" s="22">
        <f>ROUND(2*E87,0)/2</f>
        <v>14514</v>
      </c>
      <c r="G87">
        <f>+C87-(C$7+F87*C$8)</f>
        <v>1.2735999996948522E-2</v>
      </c>
      <c r="K87">
        <f>G87</f>
        <v>1.2735999996948522E-2</v>
      </c>
      <c r="O87">
        <f ca="1">+C$11+C$12*F87</f>
        <v>1.7612413596769044E-2</v>
      </c>
      <c r="Q87" s="2">
        <f>+C87-15018.5</f>
        <v>40520.171999999999</v>
      </c>
    </row>
    <row r="88" spans="1:17">
      <c r="A88" s="48" t="s">
        <v>70</v>
      </c>
      <c r="B88" s="53"/>
      <c r="C88" s="48">
        <v>55835.30012</v>
      </c>
      <c r="D88" s="48" t="s">
        <v>71</v>
      </c>
      <c r="E88" s="22">
        <f>+(C88-C$7)/C$8</f>
        <v>14844.013100805896</v>
      </c>
      <c r="F88" s="22">
        <f>ROUND(2*E88,0)/2</f>
        <v>14844</v>
      </c>
      <c r="G88">
        <f>+C88-(C$7+F88*C$8)</f>
        <v>1.1775999999372289E-2</v>
      </c>
      <c r="K88">
        <f>G88</f>
        <v>1.1775999999372289E-2</v>
      </c>
      <c r="O88">
        <f ca="1">+C$11+C$12*F88</f>
        <v>1.5424084357570145E-2</v>
      </c>
      <c r="Q88" s="2">
        <f>+C88-15018.5</f>
        <v>40816.80012</v>
      </c>
    </row>
    <row r="89" spans="1:17">
      <c r="A89" s="47" t="s">
        <v>67</v>
      </c>
      <c r="B89" s="41" t="s">
        <v>38</v>
      </c>
      <c r="C89" s="42">
        <v>55835.300139999999</v>
      </c>
      <c r="D89" s="42">
        <v>1E-4</v>
      </c>
      <c r="E89" s="22">
        <f>+(C89-C$7)/C$8</f>
        <v>14844.013123055905</v>
      </c>
      <c r="F89" s="22">
        <f>ROUND(2*E89,0)/2</f>
        <v>14844</v>
      </c>
      <c r="G89">
        <f>+C89-(C$7+F89*C$8)</f>
        <v>1.1795999998867046E-2</v>
      </c>
      <c r="K89">
        <f>G89</f>
        <v>1.1795999998867046E-2</v>
      </c>
      <c r="O89">
        <f ca="1">+C$11+C$12*F89</f>
        <v>1.5424084357570145E-2</v>
      </c>
      <c r="Q89" s="2">
        <f>+C89-15018.5</f>
        <v>40816.800139999999</v>
      </c>
    </row>
    <row r="90" spans="1:17">
      <c r="A90" s="47" t="s">
        <v>67</v>
      </c>
      <c r="B90" s="41" t="s">
        <v>38</v>
      </c>
      <c r="C90" s="42">
        <v>55835.300210000001</v>
      </c>
      <c r="D90" s="42">
        <v>1E-4</v>
      </c>
      <c r="E90" s="22">
        <f>+(C90-C$7)/C$8</f>
        <v>14844.013200930942</v>
      </c>
      <c r="F90" s="22">
        <f>ROUND(2*E90,0)/2</f>
        <v>14844</v>
      </c>
      <c r="G90">
        <f>+C90-(C$7+F90*C$8)</f>
        <v>1.1866000000736676E-2</v>
      </c>
      <c r="K90">
        <f>G90</f>
        <v>1.1866000000736676E-2</v>
      </c>
      <c r="O90">
        <f ca="1">+C$11+C$12*F90</f>
        <v>1.5424084357570145E-2</v>
      </c>
      <c r="Q90" s="2">
        <f>+C90-15018.5</f>
        <v>40816.800210000001</v>
      </c>
    </row>
    <row r="91" spans="1:17">
      <c r="A91" s="47" t="s">
        <v>67</v>
      </c>
      <c r="B91" s="41" t="s">
        <v>38</v>
      </c>
      <c r="C91" s="42">
        <v>55835.3004</v>
      </c>
      <c r="D91" s="42">
        <v>1E-4</v>
      </c>
      <c r="E91" s="22">
        <f>+(C91-C$7)/C$8</f>
        <v>14844.013412306036</v>
      </c>
      <c r="F91" s="22">
        <f>ROUND(2*E91,0)/2</f>
        <v>14844</v>
      </c>
      <c r="G91">
        <f>+C91-(C$7+F91*C$8)</f>
        <v>1.2055999999574851E-2</v>
      </c>
      <c r="K91">
        <f>G91</f>
        <v>1.2055999999574851E-2</v>
      </c>
      <c r="O91">
        <f ca="1">+C$11+C$12*F91</f>
        <v>1.5424084357570145E-2</v>
      </c>
      <c r="Q91" s="2">
        <f>+C91-15018.5</f>
        <v>40816.8004</v>
      </c>
    </row>
    <row r="92" spans="1:17">
      <c r="A92" s="43" t="s">
        <v>62</v>
      </c>
      <c r="B92" s="44" t="s">
        <v>38</v>
      </c>
      <c r="C92" s="43">
        <v>55847.8848</v>
      </c>
      <c r="D92" s="43">
        <v>1E-4</v>
      </c>
      <c r="E92" s="22">
        <f>+(C92-C$7)/C$8</f>
        <v>14858.013563606104</v>
      </c>
      <c r="F92" s="22">
        <f>ROUND(2*E92,0)/2</f>
        <v>14858</v>
      </c>
      <c r="G92">
        <f>+C92-(C$7+F92*C$8)</f>
        <v>1.2192000001959968E-2</v>
      </c>
      <c r="K92">
        <f>G92</f>
        <v>1.2192000001959968E-2</v>
      </c>
      <c r="O92">
        <f ca="1">+C$11+C$12*F92</f>
        <v>1.5331246147422317E-2</v>
      </c>
      <c r="Q92" s="2">
        <f>+C92-15018.5</f>
        <v>40829.3848</v>
      </c>
    </row>
    <row r="93" spans="1:17">
      <c r="A93" s="67" t="s">
        <v>325</v>
      </c>
      <c r="B93" s="68" t="s">
        <v>38</v>
      </c>
      <c r="C93" s="67">
        <v>55859.570699999997</v>
      </c>
      <c r="D93" s="40"/>
      <c r="E93" s="22">
        <f>+(C93-C$7)/C$8</f>
        <v>14871.014133206356</v>
      </c>
      <c r="F93" s="22">
        <f>ROUND(2*E93,0)/2</f>
        <v>14871</v>
      </c>
      <c r="G93">
        <f>+C93-(C$7+F93*C$8)</f>
        <v>1.2703999993391335E-2</v>
      </c>
      <c r="K93">
        <f>G93</f>
        <v>1.2703999993391335E-2</v>
      </c>
      <c r="O93">
        <f ca="1">+C$11+C$12*F93</f>
        <v>1.524503923799933E-2</v>
      </c>
      <c r="Q93" s="2">
        <f>+C93-15018.5</f>
        <v>40841.070699999997</v>
      </c>
    </row>
    <row r="94" spans="1:17">
      <c r="A94" s="67" t="s">
        <v>325</v>
      </c>
      <c r="B94" s="68" t="s">
        <v>38</v>
      </c>
      <c r="C94" s="67">
        <v>55879.345500000003</v>
      </c>
      <c r="D94" s="40"/>
      <c r="E94" s="22">
        <f>+(C94-C$7)/C$8</f>
        <v>14893.013608106128</v>
      </c>
      <c r="F94" s="22">
        <f>ROUND(2*E94,0)/2</f>
        <v>14893</v>
      </c>
      <c r="G94">
        <f>+C94-(C$7+F94*C$8)</f>
        <v>1.2232000000949483E-2</v>
      </c>
      <c r="K94">
        <f>G94</f>
        <v>1.2232000000949483E-2</v>
      </c>
      <c r="O94">
        <f ca="1">+C$11+C$12*F94</f>
        <v>1.5099150622052734E-2</v>
      </c>
      <c r="Q94" s="2">
        <f>+C94-15018.5</f>
        <v>40860.845500000003</v>
      </c>
    </row>
    <row r="95" spans="1:17">
      <c r="A95" s="47" t="s">
        <v>67</v>
      </c>
      <c r="B95" s="41" t="s">
        <v>47</v>
      </c>
      <c r="C95" s="42">
        <v>56175.523670000002</v>
      </c>
      <c r="D95" s="42">
        <v>6.9999999999999999E-4</v>
      </c>
      <c r="E95" s="22">
        <f>+(C95-C$7)/C$8</f>
        <v>15222.511970505389</v>
      </c>
      <c r="F95" s="22">
        <f>ROUND(2*E95,0)/2</f>
        <v>15222.5</v>
      </c>
      <c r="G95">
        <f>+C95-(C$7+F95*C$8)</f>
        <v>1.0760000004665926E-2</v>
      </c>
      <c r="K95">
        <f>G95</f>
        <v>1.0760000004665926E-2</v>
      </c>
      <c r="O95">
        <f ca="1">+C$11+C$12*F95</f>
        <v>1.2914137033216269E-2</v>
      </c>
      <c r="Q95" s="2">
        <f>+C95-15018.5</f>
        <v>41157.023670000002</v>
      </c>
    </row>
    <row r="96" spans="1:17">
      <c r="A96" s="47" t="s">
        <v>67</v>
      </c>
      <c r="B96" s="41" t="s">
        <v>47</v>
      </c>
      <c r="C96" s="42">
        <v>56175.524089999999</v>
      </c>
      <c r="D96" s="42">
        <v>5.9999999999999995E-4</v>
      </c>
      <c r="E96" s="22">
        <f>+(C96-C$7)/C$8</f>
        <v>15222.512437755597</v>
      </c>
      <c r="F96" s="22">
        <f>ROUND(2*E96,0)/2</f>
        <v>15222.5</v>
      </c>
      <c r="G96">
        <f>+C96-(C$7+F96*C$8)</f>
        <v>1.1180000001331791E-2</v>
      </c>
      <c r="K96">
        <f>G96</f>
        <v>1.1180000001331791E-2</v>
      </c>
      <c r="O96">
        <f ca="1">+C$11+C$12*F96</f>
        <v>1.2914137033216269E-2</v>
      </c>
      <c r="Q96" s="2">
        <f>+C96-15018.5</f>
        <v>41157.024089999999</v>
      </c>
    </row>
    <row r="97" spans="1:21">
      <c r="A97" s="47" t="s">
        <v>67</v>
      </c>
      <c r="B97" s="41" t="s">
        <v>47</v>
      </c>
      <c r="C97" s="42">
        <v>56175.525930000003</v>
      </c>
      <c r="D97" s="42">
        <v>1E-3</v>
      </c>
      <c r="E97" s="22">
        <f>+(C97-C$7)/C$8</f>
        <v>15222.514484756523</v>
      </c>
      <c r="F97" s="22">
        <f>ROUND(2*E97,0)/2</f>
        <v>15222.5</v>
      </c>
      <c r="G97">
        <f>+C97-(C$7+F97*C$8)</f>
        <v>1.3020000005781185E-2</v>
      </c>
      <c r="K97">
        <f>G97</f>
        <v>1.3020000005781185E-2</v>
      </c>
      <c r="O97">
        <f ca="1">+C$11+C$12*F97</f>
        <v>1.2914137033216269E-2</v>
      </c>
      <c r="Q97" s="2">
        <f>+C97-15018.5</f>
        <v>41157.025930000003</v>
      </c>
    </row>
    <row r="98" spans="1:21">
      <c r="A98" s="42" t="s">
        <v>72</v>
      </c>
      <c r="B98" s="41" t="s">
        <v>38</v>
      </c>
      <c r="C98" s="73">
        <v>56180.30401</v>
      </c>
      <c r="D98" s="42">
        <v>2.9999999999999997E-4</v>
      </c>
      <c r="E98" s="22">
        <f>+(C98-C$7)/C$8</f>
        <v>15227.830101148546</v>
      </c>
      <c r="F98" s="22">
        <f>ROUND(2*E98,0)/2</f>
        <v>15228</v>
      </c>
      <c r="O98">
        <f ca="1">+C$11+C$12*F98</f>
        <v>1.2877664879229617E-2</v>
      </c>
      <c r="Q98" s="2">
        <f>+C98-15018.5</f>
        <v>41161.80401</v>
      </c>
      <c r="U98">
        <f>+C98-(C$7+F98*C$8)</f>
        <v>-0.15271799999754876</v>
      </c>
    </row>
    <row r="99" spans="1:21">
      <c r="A99" s="42" t="s">
        <v>72</v>
      </c>
      <c r="B99" s="41" t="s">
        <v>38</v>
      </c>
      <c r="C99" s="73">
        <v>56180.304980000001</v>
      </c>
      <c r="D99" s="42">
        <v>5.9999999999999995E-4</v>
      </c>
      <c r="E99" s="22">
        <f>+(C99-C$7)/C$8</f>
        <v>15227.831180274032</v>
      </c>
      <c r="F99" s="22">
        <f>ROUND(2*E99,0)/2</f>
        <v>15228</v>
      </c>
      <c r="O99">
        <f ca="1">+C$11+C$12*F99</f>
        <v>1.2877664879229617E-2</v>
      </c>
      <c r="Q99" s="2">
        <f>+C99-15018.5</f>
        <v>41161.804980000001</v>
      </c>
      <c r="U99">
        <f>+C99-(C$7+F99*C$8)</f>
        <v>-0.15174799999658717</v>
      </c>
    </row>
    <row r="100" spans="1:21">
      <c r="A100" s="42" t="s">
        <v>72</v>
      </c>
      <c r="B100" s="41" t="s">
        <v>47</v>
      </c>
      <c r="C100" s="73">
        <v>56180.49063</v>
      </c>
      <c r="D100" s="42">
        <v>2.9999999999999997E-4</v>
      </c>
      <c r="E100" s="22">
        <f>+(C100-C$7)/C$8</f>
        <v>15228.037715991974</v>
      </c>
      <c r="F100" s="22">
        <f>ROUND(2*E100,0)/2</f>
        <v>15228</v>
      </c>
      <c r="G100">
        <f>+C100-(C$7+F100*C$8)</f>
        <v>3.3902000002854038E-2</v>
      </c>
      <c r="K100">
        <f>G100</f>
        <v>3.3902000002854038E-2</v>
      </c>
      <c r="O100">
        <f ca="1">+C$11+C$12*F100</f>
        <v>1.2877664879229617E-2</v>
      </c>
      <c r="Q100" s="2">
        <f>+C100-15018.5</f>
        <v>41161.99063</v>
      </c>
    </row>
    <row r="101" spans="1:21">
      <c r="A101" s="42" t="s">
        <v>72</v>
      </c>
      <c r="B101" s="41" t="s">
        <v>47</v>
      </c>
      <c r="C101" s="73">
        <v>56180.491849999999</v>
      </c>
      <c r="D101" s="42">
        <v>8.0000000000000004E-4</v>
      </c>
      <c r="E101" s="22">
        <f>+(C101-C$7)/C$8</f>
        <v>15228.039073242582</v>
      </c>
      <c r="F101" s="22">
        <f>ROUND(2*E101,0)/2</f>
        <v>15228</v>
      </c>
      <c r="G101">
        <f>+C101-(C$7+F101*C$8)</f>
        <v>3.5122000001138076E-2</v>
      </c>
      <c r="K101">
        <f>G101</f>
        <v>3.5122000001138076E-2</v>
      </c>
      <c r="O101">
        <f ca="1">+C$11+C$12*F101</f>
        <v>1.2877664879229617E-2</v>
      </c>
      <c r="Q101" s="2">
        <f>+C101-15018.5</f>
        <v>41161.991849999999</v>
      </c>
    </row>
    <row r="102" spans="1:21">
      <c r="A102" s="47" t="s">
        <v>66</v>
      </c>
      <c r="B102" s="41" t="s">
        <v>38</v>
      </c>
      <c r="C102" s="42">
        <v>56203.840400000001</v>
      </c>
      <c r="D102" s="42">
        <v>4.0000000000000002E-4</v>
      </c>
      <c r="E102" s="22">
        <f>+(C102-C$7)/C$8</f>
        <v>15254.014346806458</v>
      </c>
      <c r="F102" s="22">
        <f>ROUND(2*E102,0)/2</f>
        <v>15254</v>
      </c>
      <c r="G102">
        <f>+C102-(C$7+F102*C$8)</f>
        <v>1.2896000000182539E-2</v>
      </c>
      <c r="K102">
        <f>G102</f>
        <v>1.2896000000182539E-2</v>
      </c>
      <c r="O102">
        <f ca="1">+C$11+C$12*F102</f>
        <v>1.2705251060383643E-2</v>
      </c>
      <c r="Q102" s="2">
        <f>+C102-15018.5</f>
        <v>41185.340400000001</v>
      </c>
    </row>
    <row r="103" spans="1:21">
      <c r="A103" s="47" t="s">
        <v>67</v>
      </c>
      <c r="B103" s="41" t="s">
        <v>38</v>
      </c>
      <c r="C103" s="42">
        <v>56252.377719999997</v>
      </c>
      <c r="D103" s="42">
        <v>1E-4</v>
      </c>
      <c r="E103" s="22">
        <f>+(C103-C$7)/C$8</f>
        <v>15308.01213960546</v>
      </c>
      <c r="F103" s="22">
        <f>ROUND(2*E103,0)/2</f>
        <v>15308</v>
      </c>
      <c r="G103">
        <f>+C103-(C$7+F103*C$8)</f>
        <v>1.09119999979157E-2</v>
      </c>
      <c r="K103">
        <f>G103</f>
        <v>1.09119999979157E-2</v>
      </c>
      <c r="O103">
        <f ca="1">+C$11+C$12*F103</f>
        <v>1.2347160821242015E-2</v>
      </c>
      <c r="Q103" s="2">
        <f>+C103-15018.5</f>
        <v>41233.877719999997</v>
      </c>
    </row>
    <row r="104" spans="1:21">
      <c r="A104" s="47" t="s">
        <v>67</v>
      </c>
      <c r="B104" s="41" t="s">
        <v>38</v>
      </c>
      <c r="C104" s="42">
        <v>56252.37775</v>
      </c>
      <c r="D104" s="42">
        <v>1E-4</v>
      </c>
      <c r="E104" s="22">
        <f>+(C104-C$7)/C$8</f>
        <v>15308.012172980478</v>
      </c>
      <c r="F104" s="22">
        <f>ROUND(2*E104,0)/2</f>
        <v>15308</v>
      </c>
      <c r="G104">
        <f>+C104-(C$7+F104*C$8)</f>
        <v>1.0942000000795815E-2</v>
      </c>
      <c r="K104">
        <f>G104</f>
        <v>1.0942000000795815E-2</v>
      </c>
      <c r="O104">
        <f ca="1">+C$11+C$12*F104</f>
        <v>1.2347160821242015E-2</v>
      </c>
      <c r="Q104" s="2">
        <f>+C104-15018.5</f>
        <v>41233.87775</v>
      </c>
    </row>
    <row r="105" spans="1:21">
      <c r="A105" s="47" t="s">
        <v>67</v>
      </c>
      <c r="B105" s="41" t="s">
        <v>38</v>
      </c>
      <c r="C105" s="42">
        <v>56252.377769999999</v>
      </c>
      <c r="D105" s="42">
        <v>2.0000000000000001E-4</v>
      </c>
      <c r="E105" s="22">
        <f>+(C105-C$7)/C$8</f>
        <v>15308.012195230487</v>
      </c>
      <c r="F105" s="22">
        <f>ROUND(2*E105,0)/2</f>
        <v>15308</v>
      </c>
      <c r="G105">
        <f>+C105-(C$7+F105*C$8)</f>
        <v>1.0962000000290573E-2</v>
      </c>
      <c r="K105">
        <f>G105</f>
        <v>1.0962000000290573E-2</v>
      </c>
      <c r="O105">
        <f ca="1">+C$11+C$12*F105</f>
        <v>1.2347160821242015E-2</v>
      </c>
      <c r="Q105" s="2">
        <f>+C105-15018.5</f>
        <v>41233.877769999999</v>
      </c>
    </row>
    <row r="106" spans="1:21">
      <c r="A106" s="47" t="s">
        <v>67</v>
      </c>
      <c r="B106" s="41" t="s">
        <v>47</v>
      </c>
      <c r="C106" s="42">
        <v>56540.466139999997</v>
      </c>
      <c r="D106" s="42">
        <v>5.0000000000000001E-4</v>
      </c>
      <c r="E106" s="22">
        <f>+(C106-C$7)/C$8</f>
        <v>15628.51065107979</v>
      </c>
      <c r="F106" s="22">
        <f>ROUND(2*E106,0)/2</f>
        <v>15628.5</v>
      </c>
      <c r="G106">
        <f>+C106-(C$7+F106*C$8)</f>
        <v>9.5739999960642308E-3</v>
      </c>
      <c r="K106">
        <f>G106</f>
        <v>9.5739999960642308E-3</v>
      </c>
      <c r="O106">
        <f ca="1">+C$11+C$12*F106</f>
        <v>1.0221828938929145E-2</v>
      </c>
      <c r="Q106" s="2">
        <f>+C106-15018.5</f>
        <v>41521.966139999997</v>
      </c>
    </row>
    <row r="107" spans="1:21">
      <c r="A107" s="50" t="s">
        <v>68</v>
      </c>
      <c r="B107" s="51" t="s">
        <v>38</v>
      </c>
      <c r="C107" s="42">
        <v>56540.477099999996</v>
      </c>
      <c r="D107" s="52">
        <v>1.4E-2</v>
      </c>
      <c r="E107" s="22">
        <f>+(C107-C$7)/C$8</f>
        <v>15628.522844085277</v>
      </c>
      <c r="F107" s="22">
        <f>ROUND(2*E107,0)/2</f>
        <v>15628.5</v>
      </c>
      <c r="G107">
        <f>+C107-(C$7+F107*C$8)</f>
        <v>2.0533999995677732E-2</v>
      </c>
      <c r="J107">
        <f>G107</f>
        <v>2.0533999995677732E-2</v>
      </c>
      <c r="O107">
        <f ca="1">+C$11+C$12*F107</f>
        <v>1.0221828938929145E-2</v>
      </c>
      <c r="Q107" s="2">
        <f>+C107-15018.5</f>
        <v>41521.977099999996</v>
      </c>
    </row>
    <row r="108" spans="1:21">
      <c r="A108" s="42" t="s">
        <v>72</v>
      </c>
      <c r="B108" s="41" t="s">
        <v>38</v>
      </c>
      <c r="C108" s="73">
        <v>56609.22956</v>
      </c>
      <c r="D108" s="42">
        <v>1E-4</v>
      </c>
      <c r="E108" s="22">
        <f>+(C108-C$7)/C$8</f>
        <v>15705.009990254495</v>
      </c>
      <c r="F108" s="22">
        <f>ROUND(2*E108,0)/2</f>
        <v>15705</v>
      </c>
      <c r="G108">
        <f>+C108-(C$7+F108*C$8)</f>
        <v>8.979999998700805E-3</v>
      </c>
      <c r="K108">
        <f>G108</f>
        <v>8.979999998700805E-3</v>
      </c>
      <c r="O108">
        <f ca="1">+C$11+C$12*F108</f>
        <v>9.7145344334785E-3</v>
      </c>
      <c r="Q108" s="2">
        <f>+C108-15018.5</f>
        <v>41590.72956</v>
      </c>
    </row>
    <row r="109" spans="1:21">
      <c r="A109" s="42" t="s">
        <v>72</v>
      </c>
      <c r="B109" s="41" t="s">
        <v>38</v>
      </c>
      <c r="C109" s="73">
        <v>56609.229740000002</v>
      </c>
      <c r="D109" s="42">
        <v>1E-4</v>
      </c>
      <c r="E109" s="22">
        <f>+(C109-C$7)/C$8</f>
        <v>15705.010190504589</v>
      </c>
      <c r="F109" s="22">
        <f>ROUND(2*E109,0)/2</f>
        <v>15705</v>
      </c>
      <c r="G109">
        <f>+C109-(C$7+F109*C$8)</f>
        <v>9.1600000014295802E-3</v>
      </c>
      <c r="K109">
        <f>G109</f>
        <v>9.1600000014295802E-3</v>
      </c>
      <c r="O109">
        <f ca="1">+C$11+C$12*F109</f>
        <v>9.7145344334785E-3</v>
      </c>
      <c r="Q109" s="2">
        <f>+C109-15018.5</f>
        <v>41590.729740000002</v>
      </c>
    </row>
    <row r="110" spans="1:21">
      <c r="A110" s="42" t="s">
        <v>72</v>
      </c>
      <c r="B110" s="41" t="s">
        <v>38</v>
      </c>
      <c r="C110" s="73">
        <v>56609.229749999999</v>
      </c>
      <c r="D110" s="42">
        <v>2.0000000000000001E-4</v>
      </c>
      <c r="E110" s="22">
        <f>+(C110-C$7)/C$8</f>
        <v>15705.01020162959</v>
      </c>
      <c r="F110" s="22">
        <f>ROUND(2*E110,0)/2</f>
        <v>15705</v>
      </c>
      <c r="G110">
        <f>+C110-(C$7+F110*C$8)</f>
        <v>9.1699999975389801E-3</v>
      </c>
      <c r="K110">
        <f>G110</f>
        <v>9.1699999975389801E-3</v>
      </c>
      <c r="O110">
        <f ca="1">+C$11+C$12*F110</f>
        <v>9.7145344334785E-3</v>
      </c>
      <c r="Q110" s="2">
        <f>+C110-15018.5</f>
        <v>41590.729749999999</v>
      </c>
    </row>
    <row r="111" spans="1:21">
      <c r="A111" s="42" t="s">
        <v>72</v>
      </c>
      <c r="B111" s="41" t="s">
        <v>47</v>
      </c>
      <c r="C111" s="73">
        <v>56693.276210000004</v>
      </c>
      <c r="D111" s="42">
        <v>2.9999999999999997E-4</v>
      </c>
      <c r="E111" s="22">
        <f>+(C111-C$7)/C$8</f>
        <v>15798.511930455374</v>
      </c>
      <c r="F111" s="22">
        <f>ROUND(2*E111,0)/2</f>
        <v>15798.5</v>
      </c>
      <c r="G111">
        <f>+C111-(C$7+F111*C$8)</f>
        <v>1.0723999999754597E-2</v>
      </c>
      <c r="K111">
        <f>G111</f>
        <v>1.0723999999754597E-2</v>
      </c>
      <c r="O111">
        <f ca="1">+C$11+C$12*F111</f>
        <v>9.0945078157054771E-3</v>
      </c>
      <c r="Q111" s="2">
        <f>+C111-15018.5</f>
        <v>41674.776210000004</v>
      </c>
    </row>
    <row r="112" spans="1:21">
      <c r="A112" s="42" t="s">
        <v>72</v>
      </c>
      <c r="B112" s="41" t="s">
        <v>47</v>
      </c>
      <c r="C112" s="73">
        <v>56693.276810000003</v>
      </c>
      <c r="D112" s="42">
        <v>2.9999999999999997E-4</v>
      </c>
      <c r="E112" s="22">
        <f>+(C112-C$7)/C$8</f>
        <v>15798.512597955672</v>
      </c>
      <c r="F112" s="22">
        <f>ROUND(2*E112,0)/2</f>
        <v>15798.5</v>
      </c>
      <c r="G112">
        <f>+C112-(C$7+F112*C$8)</f>
        <v>1.1323999999149237E-2</v>
      </c>
      <c r="K112">
        <f>G112</f>
        <v>1.1323999999149237E-2</v>
      </c>
      <c r="O112">
        <f ca="1">+C$11+C$12*F112</f>
        <v>9.0945078157054771E-3</v>
      </c>
      <c r="Q112" s="2">
        <f>+C112-15018.5</f>
        <v>41674.776810000003</v>
      </c>
    </row>
    <row r="113" spans="1:17">
      <c r="A113" s="42" t="s">
        <v>72</v>
      </c>
      <c r="B113" s="41" t="s">
        <v>47</v>
      </c>
      <c r="C113" s="73">
        <v>56693.277589999998</v>
      </c>
      <c r="D113" s="42">
        <v>8.0000000000000004E-4</v>
      </c>
      <c r="E113" s="22">
        <f>+(C113-C$7)/C$8</f>
        <v>15798.513465706057</v>
      </c>
      <c r="F113" s="22">
        <f>ROUND(2*E113,0)/2</f>
        <v>15798.5</v>
      </c>
      <c r="G113">
        <f>+C113-(C$7+F113*C$8)</f>
        <v>1.2103999993996695E-2</v>
      </c>
      <c r="K113">
        <f>G113</f>
        <v>1.2103999993996695E-2</v>
      </c>
      <c r="O113">
        <f ca="1">+C$11+C$12*F113</f>
        <v>9.0945078157054771E-3</v>
      </c>
      <c r="Q113" s="2">
        <f>+C113-15018.5</f>
        <v>41674.777589999998</v>
      </c>
    </row>
    <row r="114" spans="1:17">
      <c r="A114" s="77" t="s">
        <v>356</v>
      </c>
      <c r="B114" s="78" t="s">
        <v>38</v>
      </c>
      <c r="C114" s="79">
        <v>56917.542780000003</v>
      </c>
      <c r="D114" s="79">
        <v>2.0000000000000001E-4</v>
      </c>
      <c r="E114" s="22">
        <f>+(C114-C$7)/C$8</f>
        <v>16048.008601853875</v>
      </c>
      <c r="F114" s="22">
        <f>ROUND(2*E114,0)/2</f>
        <v>16048</v>
      </c>
      <c r="G114">
        <f>+C114-(C$7+F114*C$8)</f>
        <v>7.7320000054896809E-3</v>
      </c>
      <c r="K114">
        <f>G114</f>
        <v>7.7320000054896809E-3</v>
      </c>
      <c r="O114">
        <f ca="1">+C$11+C$12*F114</f>
        <v>7.4399982848566137E-3</v>
      </c>
      <c r="Q114" s="2">
        <f>+C114-15018.5</f>
        <v>41899.042780000003</v>
      </c>
    </row>
    <row r="115" spans="1:17">
      <c r="A115" s="77" t="s">
        <v>356</v>
      </c>
      <c r="B115" s="78" t="s">
        <v>38</v>
      </c>
      <c r="C115" s="79">
        <v>56917.542800000003</v>
      </c>
      <c r="D115" s="79">
        <v>1E-4</v>
      </c>
      <c r="E115" s="22">
        <f>+(C115-C$7)/C$8</f>
        <v>16048.008624103884</v>
      </c>
      <c r="F115" s="22">
        <f>ROUND(2*E115,0)/2</f>
        <v>16048</v>
      </c>
      <c r="G115">
        <f>+C115-(C$7+F115*C$8)</f>
        <v>7.7520000049844384E-3</v>
      </c>
      <c r="K115">
        <f>G115</f>
        <v>7.7520000049844384E-3</v>
      </c>
      <c r="O115">
        <f ca="1">+C$11+C$12*F115</f>
        <v>7.4399982848566137E-3</v>
      </c>
      <c r="Q115" s="2">
        <f>+C115-15018.5</f>
        <v>41899.042800000003</v>
      </c>
    </row>
    <row r="116" spans="1:17">
      <c r="A116" s="77" t="s">
        <v>356</v>
      </c>
      <c r="B116" s="78" t="s">
        <v>38</v>
      </c>
      <c r="C116" s="79">
        <v>56917.542869999997</v>
      </c>
      <c r="D116" s="79">
        <v>1E-4</v>
      </c>
      <c r="E116" s="22">
        <f>+(C116-C$7)/C$8</f>
        <v>16048.008701978913</v>
      </c>
      <c r="F116" s="22">
        <f>ROUND(2*E116,0)/2</f>
        <v>16048</v>
      </c>
      <c r="G116">
        <f>+C116-(C$7+F116*C$8)</f>
        <v>7.8219999995781109E-3</v>
      </c>
      <c r="K116">
        <f>G116</f>
        <v>7.8219999995781109E-3</v>
      </c>
      <c r="O116">
        <f ca="1">+C$11+C$12*F116</f>
        <v>7.4399982848566137E-3</v>
      </c>
      <c r="Q116" s="2">
        <f>+C116-15018.5</f>
        <v>41899.042869999997</v>
      </c>
    </row>
    <row r="117" spans="1:17">
      <c r="A117" s="74" t="s">
        <v>355</v>
      </c>
      <c r="B117" s="75" t="s">
        <v>38</v>
      </c>
      <c r="C117" s="76">
        <v>57260.464699999997</v>
      </c>
      <c r="D117" s="76">
        <v>5.5999999999999999E-3</v>
      </c>
      <c r="E117" s="22">
        <f>+(C117-C$7)/C$8</f>
        <v>16429.50940952923</v>
      </c>
      <c r="F117" s="22">
        <f>ROUND(2*E117,0)/2</f>
        <v>16429.5</v>
      </c>
      <c r="G117">
        <f>+C117-(C$7+F117*C$8)</f>
        <v>8.4579999966081232E-3</v>
      </c>
      <c r="K117">
        <f>G117</f>
        <v>8.4579999966081232E-3</v>
      </c>
      <c r="O117">
        <f ca="1">+C$11+C$12*F117</f>
        <v>4.9101570583282017E-3</v>
      </c>
      <c r="Q117" s="2">
        <f>+C117-15018.5</f>
        <v>42241.964699999997</v>
      </c>
    </row>
    <row r="118" spans="1:17" s="87" customFormat="1" ht="12" customHeight="1">
      <c r="A118" s="74" t="s">
        <v>355</v>
      </c>
      <c r="B118" s="75" t="s">
        <v>38</v>
      </c>
      <c r="C118" s="76">
        <v>57265.408100000001</v>
      </c>
      <c r="D118" s="76">
        <v>2.0000000000000001E-4</v>
      </c>
      <c r="E118" s="86">
        <f>+(C118-C$7)/C$8</f>
        <v>16435.008944504025</v>
      </c>
      <c r="F118" s="86">
        <f>ROUND(2*E118,0)/2</f>
        <v>16435</v>
      </c>
      <c r="G118" s="87">
        <f>+C118-(C$7+F118*C$8)</f>
        <v>8.0400000006193295E-3</v>
      </c>
      <c r="K118" s="87">
        <f>G118</f>
        <v>8.0400000006193295E-3</v>
      </c>
      <c r="O118" s="87">
        <f ca="1">+C$11+C$12*F118</f>
        <v>4.8736849043415492E-3</v>
      </c>
      <c r="Q118" s="88">
        <f>+C118-15018.5</f>
        <v>42246.908100000001</v>
      </c>
    </row>
    <row r="119" spans="1:17" s="87" customFormat="1" ht="12" customHeight="1">
      <c r="A119" s="77" t="s">
        <v>356</v>
      </c>
      <c r="B119" s="78" t="s">
        <v>47</v>
      </c>
      <c r="C119" s="79">
        <v>57624.512900000002</v>
      </c>
      <c r="D119" s="79">
        <v>5.9999999999999995E-4</v>
      </c>
      <c r="E119" s="86">
        <f>+(C119-C$7)/C$8</f>
        <v>16834.513214280949</v>
      </c>
      <c r="F119" s="86">
        <f>ROUND(2*E119,0)/2</f>
        <v>16834.5</v>
      </c>
      <c r="G119" s="87">
        <f>+C119-(C$7+F119*C$8)</f>
        <v>1.1878000004799105E-2</v>
      </c>
      <c r="K119" s="87">
        <f>G119</f>
        <v>1.1878000004799105E-2</v>
      </c>
      <c r="O119" s="87">
        <f ca="1">+C$11+C$12*F119</f>
        <v>2.2244802647659323E-3</v>
      </c>
      <c r="Q119" s="88">
        <f>+C119-15018.5</f>
        <v>42606.012900000002</v>
      </c>
    </row>
    <row r="120" spans="1:17" s="87" customFormat="1" ht="12" customHeight="1">
      <c r="A120" s="77" t="s">
        <v>356</v>
      </c>
      <c r="B120" s="78" t="s">
        <v>47</v>
      </c>
      <c r="C120" s="79">
        <v>57624.513180000002</v>
      </c>
      <c r="D120" s="79">
        <v>6.9999999999999999E-4</v>
      </c>
      <c r="E120" s="86">
        <f>+(C120-C$7)/C$8</f>
        <v>16834.513525781087</v>
      </c>
      <c r="F120" s="86">
        <f>ROUND(2*E120,0)/2</f>
        <v>16834.5</v>
      </c>
      <c r="G120" s="87">
        <f>+C120-(C$7+F120*C$8)</f>
        <v>1.2158000005001668E-2</v>
      </c>
      <c r="K120" s="87">
        <f>G120</f>
        <v>1.2158000005001668E-2</v>
      </c>
      <c r="O120" s="87">
        <f ca="1">+C$11+C$12*F120</f>
        <v>2.2244802647659323E-3</v>
      </c>
      <c r="Q120" s="88">
        <f>+C120-15018.5</f>
        <v>42606.013180000002</v>
      </c>
    </row>
    <row r="121" spans="1:17" s="87" customFormat="1" ht="12" customHeight="1">
      <c r="A121" s="77" t="s">
        <v>356</v>
      </c>
      <c r="B121" s="78" t="s">
        <v>47</v>
      </c>
      <c r="C121" s="79">
        <v>57624.51324</v>
      </c>
      <c r="D121" s="79">
        <v>5.9999999999999995E-4</v>
      </c>
      <c r="E121" s="86">
        <f>+(C121-C$7)/C$8</f>
        <v>16834.513592531119</v>
      </c>
      <c r="F121" s="86">
        <f>ROUND(2*E121,0)/2</f>
        <v>16834.5</v>
      </c>
      <c r="G121" s="87">
        <f>+C121-(C$7+F121*C$8)</f>
        <v>1.221800000348594E-2</v>
      </c>
      <c r="K121" s="87">
        <f>G121</f>
        <v>1.221800000348594E-2</v>
      </c>
      <c r="O121" s="87">
        <f ca="1">+C$11+C$12*F121</f>
        <v>2.2244802647659323E-3</v>
      </c>
      <c r="Q121" s="88">
        <f>+C121-15018.5</f>
        <v>42606.01324</v>
      </c>
    </row>
    <row r="122" spans="1:17" s="87" customFormat="1" ht="12" customHeight="1">
      <c r="A122" s="77" t="s">
        <v>356</v>
      </c>
      <c r="B122" s="78" t="s">
        <v>38</v>
      </c>
      <c r="C122" s="79">
        <v>57657.317690000003</v>
      </c>
      <c r="D122" s="79">
        <v>1E-4</v>
      </c>
      <c r="E122" s="86">
        <f>+(C122-C$7)/C$8</f>
        <v>16871.008559578855</v>
      </c>
      <c r="F122" s="86">
        <f>ROUND(2*E122,0)/2</f>
        <v>16871</v>
      </c>
      <c r="G122" s="87">
        <f>+C122-(C$7+F122*C$8)</f>
        <v>7.6940000071772374E-3</v>
      </c>
      <c r="K122" s="87">
        <f>G122</f>
        <v>7.6940000071772374E-3</v>
      </c>
      <c r="O122" s="87">
        <f ca="1">+C$11+C$12*F122</f>
        <v>1.9824377883090744E-3</v>
      </c>
      <c r="Q122" s="88">
        <f>+C122-15018.5</f>
        <v>42638.817690000003</v>
      </c>
    </row>
    <row r="123" spans="1:17" s="87" customFormat="1" ht="12" customHeight="1">
      <c r="A123" s="77" t="s">
        <v>356</v>
      </c>
      <c r="B123" s="78" t="s">
        <v>38</v>
      </c>
      <c r="C123" s="79">
        <v>57657.317900000002</v>
      </c>
      <c r="D123" s="79">
        <v>1E-4</v>
      </c>
      <c r="E123" s="86">
        <f>+(C123-C$7)/C$8</f>
        <v>16871.008793203961</v>
      </c>
      <c r="F123" s="86">
        <f>ROUND(2*E123,0)/2</f>
        <v>16871</v>
      </c>
      <c r="G123" s="87">
        <f>+C123-(C$7+F123*C$8)</f>
        <v>7.90400000551017E-3</v>
      </c>
      <c r="K123" s="87">
        <f>G123</f>
        <v>7.90400000551017E-3</v>
      </c>
      <c r="O123" s="87">
        <f ca="1">+C$11+C$12*F123</f>
        <v>1.9824377883090744E-3</v>
      </c>
      <c r="Q123" s="88">
        <f>+C123-15018.5</f>
        <v>42638.817900000002</v>
      </c>
    </row>
    <row r="124" spans="1:17" s="87" customFormat="1" ht="12" customHeight="1">
      <c r="A124" s="77" t="s">
        <v>356</v>
      </c>
      <c r="B124" s="78" t="s">
        <v>38</v>
      </c>
      <c r="C124" s="79">
        <v>57657.318099999997</v>
      </c>
      <c r="D124" s="79">
        <v>1E-4</v>
      </c>
      <c r="E124" s="86">
        <f>+(C124-C$7)/C$8</f>
        <v>16871.009015704054</v>
      </c>
      <c r="F124" s="86">
        <f>ROUND(2*E124,0)/2</f>
        <v>16871</v>
      </c>
      <c r="G124" s="87">
        <f>+C124-(C$7+F124*C$8)</f>
        <v>8.104000000457745E-3</v>
      </c>
      <c r="K124" s="87">
        <f>G124</f>
        <v>8.104000000457745E-3</v>
      </c>
      <c r="O124" s="87">
        <f ca="1">+C$11+C$12*F124</f>
        <v>1.9824377883090744E-3</v>
      </c>
      <c r="Q124" s="88">
        <f>+C124-15018.5</f>
        <v>42638.818099999997</v>
      </c>
    </row>
    <row r="125" spans="1:17" s="87" customFormat="1" ht="12" customHeight="1">
      <c r="A125" s="81" t="s">
        <v>357</v>
      </c>
      <c r="B125" s="82" t="s">
        <v>38</v>
      </c>
      <c r="C125" s="83">
        <v>57966.530119999778</v>
      </c>
      <c r="D125" s="83">
        <v>1E-4</v>
      </c>
      <c r="E125" s="86">
        <f>+(C125-C$7)/C$8</f>
        <v>17215.007542753148</v>
      </c>
      <c r="F125" s="86">
        <f>ROUND(2*E125,0)/2</f>
        <v>17215</v>
      </c>
      <c r="G125" s="87">
        <f>+C125-(C$7+F125*C$8)</f>
        <v>6.7799997777910903E-3</v>
      </c>
      <c r="K125" s="87">
        <f>G125</f>
        <v>6.7799997777910903E-3</v>
      </c>
      <c r="O125" s="87">
        <f ca="1">+C$11+C$12*F125</f>
        <v>-2.9872966103763887E-4</v>
      </c>
      <c r="Q125" s="88">
        <f>+C125-15018.5</f>
        <v>42948.030119999778</v>
      </c>
    </row>
    <row r="126" spans="1:17" s="87" customFormat="1" ht="12" customHeight="1">
      <c r="A126" s="81" t="s">
        <v>357</v>
      </c>
      <c r="B126" s="82" t="s">
        <v>38</v>
      </c>
      <c r="C126" s="83">
        <v>57966.530209999997</v>
      </c>
      <c r="D126" s="83">
        <v>1E-4</v>
      </c>
      <c r="E126" s="86">
        <f>+(C126-C$7)/C$8</f>
        <v>17215.007642878438</v>
      </c>
      <c r="F126" s="86">
        <f>ROUND(2*E126,0)/2</f>
        <v>17215</v>
      </c>
      <c r="G126" s="87">
        <f>+C126-(C$7+F126*C$8)</f>
        <v>6.8699999974342063E-3</v>
      </c>
      <c r="K126" s="87">
        <f>G126</f>
        <v>6.8699999974342063E-3</v>
      </c>
      <c r="O126" s="87">
        <f ca="1">+C$11+C$12*F126</f>
        <v>-2.9872966103763887E-4</v>
      </c>
      <c r="Q126" s="88">
        <f>+C126-15018.5</f>
        <v>42948.030209999997</v>
      </c>
    </row>
    <row r="127" spans="1:17" s="87" customFormat="1" ht="12" customHeight="1">
      <c r="A127" s="81" t="s">
        <v>357</v>
      </c>
      <c r="B127" s="82" t="s">
        <v>38</v>
      </c>
      <c r="C127" s="83">
        <v>57966.530280000065</v>
      </c>
      <c r="D127" s="83">
        <v>1E-4</v>
      </c>
      <c r="E127" s="86">
        <f>+(C127-C$7)/C$8</f>
        <v>17215.007720753547</v>
      </c>
      <c r="F127" s="86">
        <f>ROUND(2*E127,0)/2</f>
        <v>17215</v>
      </c>
      <c r="G127" s="87">
        <f>+C127-(C$7+F127*C$8)</f>
        <v>6.9400000647874549E-3</v>
      </c>
      <c r="K127" s="87">
        <f>G127</f>
        <v>6.9400000647874549E-3</v>
      </c>
      <c r="O127" s="87">
        <f ca="1">+C$11+C$12*F127</f>
        <v>-2.9872966103763887E-4</v>
      </c>
      <c r="Q127" s="88">
        <f>+C127-15018.5</f>
        <v>42948.030280000065</v>
      </c>
    </row>
    <row r="128" spans="1:17" s="87" customFormat="1" ht="12" customHeight="1">
      <c r="A128" s="95" t="s">
        <v>360</v>
      </c>
      <c r="B128" s="96" t="s">
        <v>38</v>
      </c>
      <c r="C128" s="94">
        <v>59489.221799999941</v>
      </c>
      <c r="D128" s="91"/>
      <c r="E128" s="86">
        <f>+(C128-C$7)/C$8</f>
        <v>18909.002799051195</v>
      </c>
      <c r="F128" s="86">
        <f>ROUND(2*E128,0)/2</f>
        <v>18909</v>
      </c>
      <c r="G128" s="87">
        <f>+C128-(C$7+F128*C$8)</f>
        <v>2.51599994226126E-3</v>
      </c>
      <c r="K128" s="87">
        <f>G128</f>
        <v>2.51599994226126E-3</v>
      </c>
      <c r="O128" s="87">
        <f ca="1">+C$11+C$12*F128</f>
        <v>-1.1532153088925301E-2</v>
      </c>
      <c r="Q128" s="88">
        <f>+C128-15018.5</f>
        <v>44470.721799999941</v>
      </c>
    </row>
    <row r="129" spans="1:17" s="87" customFormat="1" ht="12" customHeight="1">
      <c r="A129" s="90" t="s">
        <v>359</v>
      </c>
      <c r="B129" s="93" t="s">
        <v>38</v>
      </c>
      <c r="C129" s="94">
        <v>59579.459799999997</v>
      </c>
      <c r="D129" s="90">
        <v>3.5000000000000001E-3</v>
      </c>
      <c r="E129" s="86">
        <f>+(C129-C$7)/C$8</f>
        <v>19009.392619226677</v>
      </c>
      <c r="F129" s="86">
        <f>ROUND(2*E129,0)/2</f>
        <v>19009.5</v>
      </c>
      <c r="G129" s="87">
        <f>+C129-(C$7+F129*C$8)</f>
        <v>-9.6522000007098541E-2</v>
      </c>
      <c r="K129" s="87">
        <f>G129</f>
        <v>-9.6522000007098541E-2</v>
      </c>
      <c r="O129" s="87">
        <f ca="1">+C$11+C$12*F129</f>
        <v>-1.2198598811772238E-2</v>
      </c>
      <c r="Q129" s="88">
        <f>+C129-15018.5</f>
        <v>44560.959799999997</v>
      </c>
    </row>
    <row r="130" spans="1:17" s="87" customFormat="1" ht="12" customHeight="1">
      <c r="A130" s="84" t="s">
        <v>358</v>
      </c>
      <c r="B130" s="85" t="s">
        <v>38</v>
      </c>
      <c r="C130" s="89">
        <v>59857.7595</v>
      </c>
      <c r="D130" s="90">
        <v>2.9999999999999997E-4</v>
      </c>
      <c r="E130" s="86">
        <f>+(C130-C$7)/C$8</f>
        <v>19319.001174800531</v>
      </c>
      <c r="F130" s="86">
        <f>ROUND(2*E130,0)/2</f>
        <v>19319</v>
      </c>
      <c r="G130" s="87">
        <f>+C130-(C$7+F130*C$8)</f>
        <v>1.0560000009718351E-3</v>
      </c>
      <c r="K130" s="87">
        <f>G130</f>
        <v>1.0560000009718351E-3</v>
      </c>
      <c r="O130" s="87">
        <f ca="1">+C$11+C$12*F130</f>
        <v>-1.4250986386111802E-2</v>
      </c>
      <c r="Q130" s="88">
        <f>+C130-15018.5</f>
        <v>44839.2595</v>
      </c>
    </row>
    <row r="131" spans="1:17" s="87" customFormat="1" ht="12" customHeight="1">
      <c r="A131" s="91"/>
      <c r="B131" s="92"/>
      <c r="C131" s="91"/>
      <c r="D131" s="91"/>
    </row>
    <row r="132" spans="1:17" s="87" customFormat="1" ht="12" customHeight="1">
      <c r="A132" s="91"/>
      <c r="B132" s="91"/>
      <c r="C132" s="91"/>
      <c r="D132" s="91"/>
    </row>
    <row r="133" spans="1:17" s="87" customFormat="1" ht="12" customHeight="1">
      <c r="A133" s="91"/>
      <c r="B133" s="91"/>
      <c r="C133" s="91"/>
      <c r="D133" s="91"/>
    </row>
    <row r="134" spans="1:17" s="87" customFormat="1" ht="12" customHeight="1">
      <c r="A134" s="91"/>
      <c r="B134" s="91"/>
      <c r="C134" s="91"/>
      <c r="D134" s="91"/>
    </row>
    <row r="135" spans="1:17" s="87" customFormat="1" ht="12" customHeight="1">
      <c r="A135" s="91"/>
      <c r="B135" s="91"/>
      <c r="C135" s="91"/>
      <c r="D135" s="91"/>
    </row>
    <row r="136" spans="1:17" s="87" customFormat="1" ht="12" customHeight="1">
      <c r="A136" s="91"/>
      <c r="B136" s="91"/>
      <c r="C136" s="91"/>
      <c r="D136" s="91"/>
    </row>
    <row r="137" spans="1:17" s="87" customFormat="1" ht="12" customHeight="1">
      <c r="A137" s="91"/>
      <c r="B137" s="91"/>
      <c r="C137" s="91"/>
      <c r="D137" s="91"/>
    </row>
    <row r="138" spans="1:17" s="87" customFormat="1" ht="12" customHeight="1">
      <c r="A138" s="91"/>
      <c r="B138" s="91"/>
      <c r="C138" s="91"/>
      <c r="D138" s="91"/>
    </row>
    <row r="139" spans="1:17" s="87" customFormat="1" ht="12" customHeight="1">
      <c r="A139" s="91"/>
      <c r="B139" s="91"/>
      <c r="C139" s="91"/>
      <c r="D139" s="91"/>
    </row>
    <row r="140" spans="1:17" s="87" customFormat="1" ht="12" customHeight="1">
      <c r="A140" s="91"/>
      <c r="B140" s="91"/>
      <c r="C140" s="91"/>
      <c r="D140" s="91"/>
    </row>
    <row r="141" spans="1:17">
      <c r="A141" s="40"/>
      <c r="B141" s="40"/>
      <c r="C141" s="40"/>
      <c r="D141" s="40"/>
    </row>
    <row r="142" spans="1:17">
      <c r="A142" s="40"/>
      <c r="B142" s="40"/>
      <c r="C142" s="40"/>
      <c r="D142" s="40"/>
    </row>
    <row r="143" spans="1:17">
      <c r="A143" s="40"/>
      <c r="B143" s="40"/>
      <c r="C143" s="40"/>
      <c r="D143" s="40"/>
    </row>
    <row r="144" spans="1:17">
      <c r="A144" s="40"/>
      <c r="B144" s="40"/>
      <c r="C144" s="40"/>
      <c r="D144" s="40"/>
    </row>
    <row r="145" spans="1:4">
      <c r="A145" s="40"/>
      <c r="B145" s="40"/>
      <c r="C145" s="40"/>
      <c r="D145" s="40"/>
    </row>
    <row r="146" spans="1:4">
      <c r="A146" s="40"/>
      <c r="B146" s="40"/>
      <c r="C146" s="40"/>
      <c r="D146" s="40"/>
    </row>
  </sheetData>
  <protectedRanges>
    <protectedRange sqref="A125:D127" name="Range1"/>
  </protectedRanges>
  <sortState xmlns:xlrd2="http://schemas.microsoft.com/office/spreadsheetml/2017/richdata2" ref="A21:U130">
    <sortCondition ref="C21:C130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workbookViewId="0">
      <selection activeCell="I37" sqref="I3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  <c r="C1" s="11" t="s">
        <v>35</v>
      </c>
    </row>
    <row r="2" spans="1:4">
      <c r="A2" t="s">
        <v>26</v>
      </c>
      <c r="B2" t="s">
        <v>31</v>
      </c>
      <c r="C2" s="18" t="s">
        <v>39</v>
      </c>
    </row>
    <row r="4" spans="1:4">
      <c r="A4" s="8" t="s">
        <v>0</v>
      </c>
      <c r="C4" s="3">
        <v>42492.373</v>
      </c>
      <c r="D4" s="4">
        <v>0.89887600000000001</v>
      </c>
    </row>
    <row r="6" spans="1:4">
      <c r="A6" s="8" t="s">
        <v>1</v>
      </c>
    </row>
    <row r="7" spans="1:4">
      <c r="A7" t="s">
        <v>2</v>
      </c>
      <c r="C7">
        <f>+C4</f>
        <v>42492.373</v>
      </c>
    </row>
    <row r="8" spans="1:4">
      <c r="A8" t="s">
        <v>3</v>
      </c>
      <c r="C8">
        <f>+D4</f>
        <v>0.89887600000000001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INTERCEPT(G21:G29,F21:F29)</f>
        <v>1.9996481262729467E-3</v>
      </c>
      <c r="D11" s="6"/>
    </row>
    <row r="12" spans="1:4">
      <c r="A12" t="s">
        <v>17</v>
      </c>
      <c r="C12">
        <f>SLOPE(G21:G29,F21:F29)</f>
        <v>1.2956365920389651E-6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f>+C7+C11</f>
        <v>42492.374999648127</v>
      </c>
    </row>
    <row r="16" spans="1:4">
      <c r="A16" s="8" t="s">
        <v>4</v>
      </c>
      <c r="C16">
        <f>+C8+C12</f>
        <v>0.89887729563659202</v>
      </c>
    </row>
    <row r="17" spans="1:17" ht="13.5" thickBot="1"/>
    <row r="18" spans="1:17">
      <c r="A18" s="8" t="s">
        <v>5</v>
      </c>
      <c r="C18" s="3">
        <f>+C15</f>
        <v>42492.374999648127</v>
      </c>
      <c r="D18" s="4">
        <f>+C16</f>
        <v>0.89887729563659202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41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t="s">
        <v>12</v>
      </c>
      <c r="B21" s="6"/>
      <c r="C21">
        <v>42492.373</v>
      </c>
      <c r="D21" s="6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si="3">+C$11+C$12*F21</f>
        <v>1.9996481262729467E-3</v>
      </c>
      <c r="Q21" s="2">
        <f t="shared" ref="Q21:Q26" si="4">+C21-15018.5</f>
        <v>27473.873</v>
      </c>
    </row>
    <row r="22" spans="1:17">
      <c r="A22" t="s">
        <v>34</v>
      </c>
      <c r="B22" s="6"/>
      <c r="C22">
        <v>50750.368000000002</v>
      </c>
      <c r="D22" s="6">
        <v>6.9999999999999999E-4</v>
      </c>
      <c r="E22">
        <f t="shared" si="0"/>
        <v>9187.0235716606094</v>
      </c>
      <c r="F22">
        <f t="shared" si="1"/>
        <v>9187</v>
      </c>
      <c r="G22">
        <f t="shared" si="2"/>
        <v>2.1187999998801388E-2</v>
      </c>
      <c r="I22">
        <f>G22</f>
        <v>2.1187999998801388E-2</v>
      </c>
      <c r="O22">
        <f t="shared" si="3"/>
        <v>1.3902661497334918E-2</v>
      </c>
      <c r="Q22" s="2">
        <f t="shared" si="4"/>
        <v>35731.868000000002</v>
      </c>
    </row>
    <row r="23" spans="1:17">
      <c r="A23" t="s">
        <v>32</v>
      </c>
      <c r="B23" s="17" t="s">
        <v>38</v>
      </c>
      <c r="C23">
        <v>51433.508199999997</v>
      </c>
      <c r="D23" s="6">
        <v>2.5000000000000001E-3</v>
      </c>
      <c r="E23">
        <f t="shared" si="0"/>
        <v>9947.0173861578205</v>
      </c>
      <c r="F23">
        <f t="shared" si="1"/>
        <v>9947</v>
      </c>
      <c r="G23">
        <f t="shared" si="2"/>
        <v>1.562799999373965E-2</v>
      </c>
      <c r="I23">
        <f>G23</f>
        <v>1.562799999373965E-2</v>
      </c>
      <c r="O23">
        <f t="shared" si="3"/>
        <v>1.4887345307284533E-2</v>
      </c>
      <c r="Q23" s="2">
        <f t="shared" si="4"/>
        <v>36415.008199999997</v>
      </c>
    </row>
    <row r="24" spans="1:17">
      <c r="A24" s="12" t="s">
        <v>36</v>
      </c>
      <c r="B24" s="13"/>
      <c r="C24" s="14">
        <v>51924.295100000003</v>
      </c>
      <c r="D24" s="6"/>
      <c r="E24">
        <f t="shared" si="0"/>
        <v>10493.018058108129</v>
      </c>
      <c r="F24">
        <f t="shared" si="1"/>
        <v>10493</v>
      </c>
      <c r="G24">
        <f t="shared" si="2"/>
        <v>1.6232000001764391E-2</v>
      </c>
      <c r="I24">
        <f>G24</f>
        <v>1.6232000001764391E-2</v>
      </c>
      <c r="O24">
        <f t="shared" si="3"/>
        <v>1.5594762886537808E-2</v>
      </c>
      <c r="Q24" s="2">
        <f t="shared" si="4"/>
        <v>36905.795100000003</v>
      </c>
    </row>
    <row r="25" spans="1:17">
      <c r="A25" s="12" t="s">
        <v>36</v>
      </c>
      <c r="B25" s="13"/>
      <c r="C25" s="14">
        <v>52279.3514</v>
      </c>
      <c r="D25" s="6"/>
      <c r="E25">
        <f t="shared" si="0"/>
        <v>10888.018369608266</v>
      </c>
      <c r="F25">
        <f t="shared" si="1"/>
        <v>10888</v>
      </c>
      <c r="G25">
        <f t="shared" si="2"/>
        <v>1.6512000001966953E-2</v>
      </c>
      <c r="I25">
        <f>G25</f>
        <v>1.6512000001966953E-2</v>
      </c>
      <c r="O25">
        <f t="shared" si="3"/>
        <v>1.6106539340393199E-2</v>
      </c>
      <c r="Q25" s="2">
        <f t="shared" si="4"/>
        <v>37260.8514</v>
      </c>
    </row>
    <row r="26" spans="1:17">
      <c r="A26" s="15" t="s">
        <v>37</v>
      </c>
      <c r="B26" s="16" t="s">
        <v>38</v>
      </c>
      <c r="C26" s="14">
        <v>52900.472000000002</v>
      </c>
      <c r="D26" s="6"/>
      <c r="E26">
        <f t="shared" si="0"/>
        <v>11579.015348056908</v>
      </c>
      <c r="F26">
        <f t="shared" si="1"/>
        <v>11579</v>
      </c>
      <c r="G26">
        <f t="shared" si="2"/>
        <v>1.37959999992745E-2</v>
      </c>
      <c r="I26">
        <f>G26</f>
        <v>1.37959999992745E-2</v>
      </c>
      <c r="O26">
        <f t="shared" si="3"/>
        <v>1.7001824225492124E-2</v>
      </c>
      <c r="Q26" s="2">
        <f t="shared" si="4"/>
        <v>37881.972000000002</v>
      </c>
    </row>
    <row r="27" spans="1:17">
      <c r="A27" s="8" t="s">
        <v>40</v>
      </c>
      <c r="B27" s="6"/>
      <c r="C27" s="20">
        <v>53725.640700000004</v>
      </c>
      <c r="D27" s="6">
        <v>1E-4</v>
      </c>
      <c r="E27">
        <f>+(C27-C$7)/C$8</f>
        <v>12497.015939907178</v>
      </c>
      <c r="F27">
        <f t="shared" si="1"/>
        <v>12497</v>
      </c>
      <c r="G27">
        <f>+C27-(C$7+F27*C$8)</f>
        <v>1.4328000004752539E-2</v>
      </c>
      <c r="J27">
        <f>G27</f>
        <v>1.4328000004752539E-2</v>
      </c>
      <c r="O27">
        <f>+C$11+C$12*F27</f>
        <v>1.8191218616983893E-2</v>
      </c>
      <c r="Q27" s="2">
        <f>+C27-15018.5</f>
        <v>38707.140700000004</v>
      </c>
    </row>
    <row r="28" spans="1:17">
      <c r="B28" s="6"/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</row>
    <row r="32" spans="1:17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  <row r="47" spans="4:4">
      <c r="D47" s="6"/>
    </row>
    <row r="48" spans="4:4">
      <c r="D48" s="6"/>
    </row>
    <row r="49" spans="4:4">
      <c r="D49" s="6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82"/>
  <sheetViews>
    <sheetView topLeftCell="A43" workbookViewId="0">
      <selection activeCell="A38" sqref="A38:C90"/>
    </sheetView>
  </sheetViews>
  <sheetFormatPr defaultRowHeight="12.75"/>
  <cols>
    <col min="1" max="1" width="19.7109375" style="21" customWidth="1"/>
    <col min="2" max="2" width="4.42578125" style="25" customWidth="1"/>
    <col min="3" max="3" width="12.7109375" style="21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21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>
      <c r="A1" s="54" t="s">
        <v>73</v>
      </c>
      <c r="I1" s="55" t="s">
        <v>74</v>
      </c>
      <c r="J1" s="56" t="s">
        <v>75</v>
      </c>
    </row>
    <row r="2" spans="1:16">
      <c r="I2" s="57" t="s">
        <v>76</v>
      </c>
      <c r="J2" s="58" t="s">
        <v>77</v>
      </c>
    </row>
    <row r="3" spans="1:16">
      <c r="A3" s="59" t="s">
        <v>78</v>
      </c>
      <c r="I3" s="57" t="s">
        <v>79</v>
      </c>
      <c r="J3" s="58" t="s">
        <v>80</v>
      </c>
    </row>
    <row r="4" spans="1:16">
      <c r="I4" s="57" t="s">
        <v>81</v>
      </c>
      <c r="J4" s="58" t="s">
        <v>80</v>
      </c>
    </row>
    <row r="5" spans="1:16" ht="13.5" thickBot="1">
      <c r="I5" s="60" t="s">
        <v>82</v>
      </c>
      <c r="J5" s="61" t="s">
        <v>65</v>
      </c>
    </row>
    <row r="10" spans="1:16" ht="13.5" thickBot="1"/>
    <row r="11" spans="1:16" ht="12.75" customHeight="1" thickBot="1">
      <c r="A11" s="21" t="str">
        <f t="shared" ref="A11:A42" si="0">P11</f>
        <v>IBVS 4887 </v>
      </c>
      <c r="B11" s="6" t="str">
        <f t="shared" ref="B11:B42" si="1">IF(H11=INT(H11),"I","II")</f>
        <v>I</v>
      </c>
      <c r="C11" s="21">
        <f t="shared" ref="C11:C42" si="2">1*G11</f>
        <v>50750.368000000002</v>
      </c>
      <c r="D11" s="25" t="str">
        <f t="shared" ref="D11:D42" si="3">VLOOKUP(F11,I$1:J$5,2,FALSE)</f>
        <v>vis</v>
      </c>
      <c r="E11" s="62">
        <f>VLOOKUP(C11,Active!C$21:E$967,3,FALSE)</f>
        <v>9187.0235716606094</v>
      </c>
      <c r="F11" s="6" t="s">
        <v>82</v>
      </c>
      <c r="G11" s="25" t="str">
        <f t="shared" ref="G11:G42" si="4">MID(I11,3,LEN(I11)-3)</f>
        <v>50750.3680</v>
      </c>
      <c r="H11" s="21">
        <f t="shared" ref="H11:H42" si="5">1*K11</f>
        <v>9187</v>
      </c>
      <c r="I11" s="63" t="s">
        <v>200</v>
      </c>
      <c r="J11" s="64" t="s">
        <v>201</v>
      </c>
      <c r="K11" s="63">
        <v>9187</v>
      </c>
      <c r="L11" s="63" t="s">
        <v>202</v>
      </c>
      <c r="M11" s="64" t="s">
        <v>164</v>
      </c>
      <c r="N11" s="64" t="s">
        <v>165</v>
      </c>
      <c r="O11" s="65" t="s">
        <v>203</v>
      </c>
      <c r="P11" s="66" t="s">
        <v>204</v>
      </c>
    </row>
    <row r="12" spans="1:16" ht="12.75" customHeight="1" thickBot="1">
      <c r="A12" s="21" t="str">
        <f t="shared" si="0"/>
        <v>IBVS 5263 </v>
      </c>
      <c r="B12" s="6" t="str">
        <f t="shared" si="1"/>
        <v>I</v>
      </c>
      <c r="C12" s="21">
        <f t="shared" si="2"/>
        <v>51433.508199999997</v>
      </c>
      <c r="D12" s="25" t="str">
        <f t="shared" si="3"/>
        <v>vis</v>
      </c>
      <c r="E12" s="62">
        <f>VLOOKUP(C12,Active!C$21:E$967,3,FALSE)</f>
        <v>9947.0173861578205</v>
      </c>
      <c r="F12" s="6" t="s">
        <v>82</v>
      </c>
      <c r="G12" s="25" t="str">
        <f t="shared" si="4"/>
        <v>51433.5082</v>
      </c>
      <c r="H12" s="21">
        <f t="shared" si="5"/>
        <v>9947</v>
      </c>
      <c r="I12" s="63" t="s">
        <v>212</v>
      </c>
      <c r="J12" s="64" t="s">
        <v>213</v>
      </c>
      <c r="K12" s="63">
        <v>9947</v>
      </c>
      <c r="L12" s="63" t="s">
        <v>214</v>
      </c>
      <c r="M12" s="64" t="s">
        <v>164</v>
      </c>
      <c r="N12" s="64" t="s">
        <v>165</v>
      </c>
      <c r="O12" s="65" t="s">
        <v>203</v>
      </c>
      <c r="P12" s="66" t="s">
        <v>215</v>
      </c>
    </row>
    <row r="13" spans="1:16" ht="12.75" customHeight="1" thickBot="1">
      <c r="A13" s="21" t="str">
        <f t="shared" si="0"/>
        <v> BBS 124 </v>
      </c>
      <c r="B13" s="6" t="str">
        <f t="shared" si="1"/>
        <v>I</v>
      </c>
      <c r="C13" s="21">
        <f t="shared" si="2"/>
        <v>51924.295100000003</v>
      </c>
      <c r="D13" s="25" t="str">
        <f t="shared" si="3"/>
        <v>vis</v>
      </c>
      <c r="E13" s="62">
        <f>VLOOKUP(C13,Active!C$21:E$967,3,FALSE)</f>
        <v>10493.018058108129</v>
      </c>
      <c r="F13" s="6" t="s">
        <v>82</v>
      </c>
      <c r="G13" s="25" t="str">
        <f t="shared" si="4"/>
        <v>51924.2951</v>
      </c>
      <c r="H13" s="21">
        <f t="shared" si="5"/>
        <v>10493</v>
      </c>
      <c r="I13" s="63" t="s">
        <v>227</v>
      </c>
      <c r="J13" s="64" t="s">
        <v>228</v>
      </c>
      <c r="K13" s="63">
        <v>10493</v>
      </c>
      <c r="L13" s="63" t="s">
        <v>229</v>
      </c>
      <c r="M13" s="64" t="s">
        <v>164</v>
      </c>
      <c r="N13" s="64" t="s">
        <v>165</v>
      </c>
      <c r="O13" s="65" t="s">
        <v>230</v>
      </c>
      <c r="P13" s="65" t="s">
        <v>231</v>
      </c>
    </row>
    <row r="14" spans="1:16" ht="12.75" customHeight="1" thickBot="1">
      <c r="A14" s="21" t="str">
        <f t="shared" si="0"/>
        <v>BAVM 152 </v>
      </c>
      <c r="B14" s="6" t="str">
        <f t="shared" si="1"/>
        <v>I</v>
      </c>
      <c r="C14" s="21">
        <f t="shared" si="2"/>
        <v>51924.295100000003</v>
      </c>
      <c r="D14" s="25" t="str">
        <f t="shared" si="3"/>
        <v>vis</v>
      </c>
      <c r="E14" s="62">
        <f>VLOOKUP(C14,Active!C$21:E$967,3,FALSE)</f>
        <v>10493.018058108129</v>
      </c>
      <c r="F14" s="6" t="s">
        <v>82</v>
      </c>
      <c r="G14" s="25" t="str">
        <f t="shared" si="4"/>
        <v>51924.2951</v>
      </c>
      <c r="H14" s="21">
        <f t="shared" si="5"/>
        <v>10493</v>
      </c>
      <c r="I14" s="63" t="s">
        <v>227</v>
      </c>
      <c r="J14" s="64" t="s">
        <v>228</v>
      </c>
      <c r="K14" s="63">
        <v>10493</v>
      </c>
      <c r="L14" s="63" t="s">
        <v>229</v>
      </c>
      <c r="M14" s="64" t="s">
        <v>164</v>
      </c>
      <c r="N14" s="64" t="s">
        <v>232</v>
      </c>
      <c r="O14" s="65" t="s">
        <v>233</v>
      </c>
      <c r="P14" s="66" t="s">
        <v>234</v>
      </c>
    </row>
    <row r="15" spans="1:16" ht="12.75" customHeight="1" thickBot="1">
      <c r="A15" s="21" t="str">
        <f t="shared" si="0"/>
        <v>BAVM 152 </v>
      </c>
      <c r="B15" s="6" t="str">
        <f t="shared" si="1"/>
        <v>I</v>
      </c>
      <c r="C15" s="21">
        <f t="shared" si="2"/>
        <v>52279.3514</v>
      </c>
      <c r="D15" s="25" t="str">
        <f t="shared" si="3"/>
        <v>vis</v>
      </c>
      <c r="E15" s="62">
        <f>VLOOKUP(C15,Active!C$21:E$967,3,FALSE)</f>
        <v>10888.018369608266</v>
      </c>
      <c r="F15" s="6" t="s">
        <v>82</v>
      </c>
      <c r="G15" s="25" t="str">
        <f t="shared" si="4"/>
        <v>52279.3514</v>
      </c>
      <c r="H15" s="21">
        <f t="shared" si="5"/>
        <v>10888</v>
      </c>
      <c r="I15" s="63" t="s">
        <v>252</v>
      </c>
      <c r="J15" s="64" t="s">
        <v>253</v>
      </c>
      <c r="K15" s="63">
        <v>10888</v>
      </c>
      <c r="L15" s="63" t="s">
        <v>254</v>
      </c>
      <c r="M15" s="64" t="s">
        <v>164</v>
      </c>
      <c r="N15" s="64" t="s">
        <v>232</v>
      </c>
      <c r="O15" s="65" t="s">
        <v>255</v>
      </c>
      <c r="P15" s="66" t="s">
        <v>234</v>
      </c>
    </row>
    <row r="16" spans="1:16" ht="12.75" customHeight="1" thickBot="1">
      <c r="A16" s="21" t="str">
        <f t="shared" si="0"/>
        <v> BBS 129 </v>
      </c>
      <c r="B16" s="6" t="str">
        <f t="shared" si="1"/>
        <v>I</v>
      </c>
      <c r="C16" s="21">
        <f t="shared" si="2"/>
        <v>52534.627</v>
      </c>
      <c r="D16" s="25" t="str">
        <f t="shared" si="3"/>
        <v>vis</v>
      </c>
      <c r="E16" s="62">
        <f>VLOOKUP(C16,Active!C$21:E$967,3,FALSE)</f>
        <v>11172.012602405672</v>
      </c>
      <c r="F16" s="6" t="s">
        <v>82</v>
      </c>
      <c r="G16" s="25" t="str">
        <f t="shared" si="4"/>
        <v>52534.627</v>
      </c>
      <c r="H16" s="21">
        <f t="shared" si="5"/>
        <v>11172</v>
      </c>
      <c r="I16" s="63" t="s">
        <v>259</v>
      </c>
      <c r="J16" s="64" t="s">
        <v>260</v>
      </c>
      <c r="K16" s="63">
        <v>11172</v>
      </c>
      <c r="L16" s="63" t="s">
        <v>151</v>
      </c>
      <c r="M16" s="64" t="s">
        <v>131</v>
      </c>
      <c r="N16" s="64"/>
      <c r="O16" s="65" t="s">
        <v>135</v>
      </c>
      <c r="P16" s="65" t="s">
        <v>261</v>
      </c>
    </row>
    <row r="17" spans="1:16" ht="12.75" customHeight="1" thickBot="1">
      <c r="A17" s="21" t="str">
        <f t="shared" si="0"/>
        <v> BBS 130 </v>
      </c>
      <c r="B17" s="6" t="str">
        <f t="shared" si="1"/>
        <v>I</v>
      </c>
      <c r="C17" s="21">
        <f t="shared" si="2"/>
        <v>52900.472000000002</v>
      </c>
      <c r="D17" s="25" t="str">
        <f t="shared" si="3"/>
        <v>vis</v>
      </c>
      <c r="E17" s="62">
        <f>VLOOKUP(C17,Active!C$21:E$967,3,FALSE)</f>
        <v>11579.015348056908</v>
      </c>
      <c r="F17" s="6" t="s">
        <v>82</v>
      </c>
      <c r="G17" s="25" t="str">
        <f t="shared" si="4"/>
        <v>52900.472</v>
      </c>
      <c r="H17" s="21">
        <f t="shared" si="5"/>
        <v>11579</v>
      </c>
      <c r="I17" s="63" t="s">
        <v>262</v>
      </c>
      <c r="J17" s="64" t="s">
        <v>263</v>
      </c>
      <c r="K17" s="63">
        <v>11579</v>
      </c>
      <c r="L17" s="63" t="s">
        <v>186</v>
      </c>
      <c r="M17" s="64" t="s">
        <v>131</v>
      </c>
      <c r="N17" s="64"/>
      <c r="O17" s="65" t="s">
        <v>135</v>
      </c>
      <c r="P17" s="65" t="s">
        <v>264</v>
      </c>
    </row>
    <row r="18" spans="1:16" ht="12.75" customHeight="1" thickBot="1">
      <c r="A18" s="21" t="str">
        <f t="shared" si="0"/>
        <v>OEJV 0003 </v>
      </c>
      <c r="B18" s="6" t="str">
        <f t="shared" si="1"/>
        <v>I</v>
      </c>
      <c r="C18" s="21">
        <f t="shared" si="2"/>
        <v>53256.430999999997</v>
      </c>
      <c r="D18" s="25" t="str">
        <f t="shared" si="3"/>
        <v>vis</v>
      </c>
      <c r="E18" s="62">
        <f>VLOOKUP(C18,Active!C$21:E$967,3,FALSE)</f>
        <v>11975.019913758959</v>
      </c>
      <c r="F18" s="6" t="s">
        <v>82</v>
      </c>
      <c r="G18" s="25" t="str">
        <f t="shared" si="4"/>
        <v>53256.431</v>
      </c>
      <c r="H18" s="21">
        <f t="shared" si="5"/>
        <v>11975</v>
      </c>
      <c r="I18" s="63" t="s">
        <v>265</v>
      </c>
      <c r="J18" s="64" t="s">
        <v>266</v>
      </c>
      <c r="K18" s="63">
        <v>11975</v>
      </c>
      <c r="L18" s="63" t="s">
        <v>267</v>
      </c>
      <c r="M18" s="64" t="s">
        <v>131</v>
      </c>
      <c r="N18" s="64"/>
      <c r="O18" s="65" t="s">
        <v>135</v>
      </c>
      <c r="P18" s="66" t="s">
        <v>268</v>
      </c>
    </row>
    <row r="19" spans="1:16" ht="12.75" customHeight="1" thickBot="1">
      <c r="A19" s="21" t="str">
        <f t="shared" si="0"/>
        <v>IBVS 5694 </v>
      </c>
      <c r="B19" s="6" t="str">
        <f t="shared" si="1"/>
        <v>II</v>
      </c>
      <c r="C19" s="21">
        <f t="shared" si="2"/>
        <v>53299.124100000001</v>
      </c>
      <c r="D19" s="25" t="str">
        <f t="shared" si="3"/>
        <v>vis</v>
      </c>
      <c r="E19" s="62">
        <f>VLOOKUP(C19,Active!C$21:E$967,3,FALSE)</f>
        <v>12022.516008882205</v>
      </c>
      <c r="F19" s="6" t="s">
        <v>82</v>
      </c>
      <c r="G19" s="25" t="str">
        <f t="shared" si="4"/>
        <v>53299.1241</v>
      </c>
      <c r="H19" s="21">
        <f t="shared" si="5"/>
        <v>12022.5</v>
      </c>
      <c r="I19" s="63" t="s">
        <v>269</v>
      </c>
      <c r="J19" s="64" t="s">
        <v>270</v>
      </c>
      <c r="K19" s="63">
        <v>12022.5</v>
      </c>
      <c r="L19" s="63" t="s">
        <v>271</v>
      </c>
      <c r="M19" s="64" t="s">
        <v>164</v>
      </c>
      <c r="N19" s="64" t="s">
        <v>165</v>
      </c>
      <c r="O19" s="65" t="s">
        <v>272</v>
      </c>
      <c r="P19" s="66" t="s">
        <v>273</v>
      </c>
    </row>
    <row r="20" spans="1:16" ht="12.75" customHeight="1" thickBot="1">
      <c r="A20" s="21" t="str">
        <f t="shared" si="0"/>
        <v>BAVM 173 </v>
      </c>
      <c r="B20" s="6" t="str">
        <f t="shared" si="1"/>
        <v>I</v>
      </c>
      <c r="C20" s="21">
        <f t="shared" si="2"/>
        <v>53407.440999999999</v>
      </c>
      <c r="D20" s="25" t="str">
        <f t="shared" si="3"/>
        <v>vis</v>
      </c>
      <c r="E20" s="62">
        <f>VLOOKUP(C20,Active!C$21:E$967,3,FALSE)</f>
        <v>12143.018614358376</v>
      </c>
      <c r="F20" s="6" t="s">
        <v>82</v>
      </c>
      <c r="G20" s="25" t="str">
        <f t="shared" si="4"/>
        <v>53407.4410</v>
      </c>
      <c r="H20" s="21">
        <f t="shared" si="5"/>
        <v>12143</v>
      </c>
      <c r="I20" s="63" t="s">
        <v>274</v>
      </c>
      <c r="J20" s="64" t="s">
        <v>275</v>
      </c>
      <c r="K20" s="63">
        <v>12143</v>
      </c>
      <c r="L20" s="63" t="s">
        <v>276</v>
      </c>
      <c r="M20" s="64" t="s">
        <v>164</v>
      </c>
      <c r="N20" s="64" t="s">
        <v>232</v>
      </c>
      <c r="O20" s="65" t="s">
        <v>277</v>
      </c>
      <c r="P20" s="66" t="s">
        <v>278</v>
      </c>
    </row>
    <row r="21" spans="1:16" ht="12.75" customHeight="1" thickBot="1">
      <c r="A21" s="21" t="str">
        <f t="shared" si="0"/>
        <v>OEJV 0003 </v>
      </c>
      <c r="B21" s="6" t="str">
        <f t="shared" si="1"/>
        <v>I</v>
      </c>
      <c r="C21" s="21">
        <f t="shared" si="2"/>
        <v>53620.472999999998</v>
      </c>
      <c r="D21" s="25" t="str">
        <f t="shared" si="3"/>
        <v>vis</v>
      </c>
      <c r="E21" s="62">
        <f>VLOOKUP(C21,Active!C$21:E$967,3,FALSE)</f>
        <v>12380.016821007568</v>
      </c>
      <c r="F21" s="6" t="s">
        <v>82</v>
      </c>
      <c r="G21" s="25" t="str">
        <f t="shared" si="4"/>
        <v>53620.473</v>
      </c>
      <c r="H21" s="21">
        <f t="shared" si="5"/>
        <v>12380</v>
      </c>
      <c r="I21" s="63" t="s">
        <v>279</v>
      </c>
      <c r="J21" s="64" t="s">
        <v>280</v>
      </c>
      <c r="K21" s="63">
        <v>12380</v>
      </c>
      <c r="L21" s="63" t="s">
        <v>194</v>
      </c>
      <c r="M21" s="64" t="s">
        <v>131</v>
      </c>
      <c r="N21" s="64"/>
      <c r="O21" s="65" t="s">
        <v>135</v>
      </c>
      <c r="P21" s="66" t="s">
        <v>268</v>
      </c>
    </row>
    <row r="22" spans="1:16" ht="12.75" customHeight="1" thickBot="1">
      <c r="A22" s="21" t="str">
        <f t="shared" si="0"/>
        <v>IBVS 5672 </v>
      </c>
      <c r="B22" s="6" t="str">
        <f t="shared" si="1"/>
        <v>I</v>
      </c>
      <c r="C22" s="21">
        <f t="shared" si="2"/>
        <v>53725.640700000004</v>
      </c>
      <c r="D22" s="25" t="str">
        <f t="shared" si="3"/>
        <v>vis</v>
      </c>
      <c r="E22" s="62">
        <f>VLOOKUP(C22,Active!C$21:E$967,3,FALSE)</f>
        <v>12497.015939907178</v>
      </c>
      <c r="F22" s="6" t="s">
        <v>82</v>
      </c>
      <c r="G22" s="25" t="str">
        <f t="shared" si="4"/>
        <v>53725.6407</v>
      </c>
      <c r="H22" s="21">
        <f t="shared" si="5"/>
        <v>12497</v>
      </c>
      <c r="I22" s="63" t="s">
        <v>281</v>
      </c>
      <c r="J22" s="64" t="s">
        <v>282</v>
      </c>
      <c r="K22" s="63">
        <v>12497</v>
      </c>
      <c r="L22" s="63" t="s">
        <v>283</v>
      </c>
      <c r="M22" s="64" t="s">
        <v>164</v>
      </c>
      <c r="N22" s="64" t="s">
        <v>165</v>
      </c>
      <c r="O22" s="65" t="s">
        <v>284</v>
      </c>
      <c r="P22" s="66" t="s">
        <v>285</v>
      </c>
    </row>
    <row r="23" spans="1:16" ht="12.75" customHeight="1" thickBot="1">
      <c r="A23" s="21" t="str">
        <f t="shared" si="0"/>
        <v>IBVS 5820 </v>
      </c>
      <c r="B23" s="6" t="str">
        <f t="shared" si="1"/>
        <v>II</v>
      </c>
      <c r="C23" s="21">
        <f t="shared" si="2"/>
        <v>54441.599000000002</v>
      </c>
      <c r="D23" s="25" t="str">
        <f t="shared" si="3"/>
        <v>vis</v>
      </c>
      <c r="E23" s="62">
        <f>VLOOKUP(C23,Active!C$21:E$967,3,FALSE)</f>
        <v>13293.519907083961</v>
      </c>
      <c r="F23" s="6" t="s">
        <v>82</v>
      </c>
      <c r="G23" s="25" t="str">
        <f t="shared" si="4"/>
        <v>54441.599</v>
      </c>
      <c r="H23" s="21">
        <f t="shared" si="5"/>
        <v>13293.5</v>
      </c>
      <c r="I23" s="63" t="s">
        <v>293</v>
      </c>
      <c r="J23" s="64" t="s">
        <v>294</v>
      </c>
      <c r="K23" s="63">
        <v>13293.5</v>
      </c>
      <c r="L23" s="63" t="s">
        <v>267</v>
      </c>
      <c r="M23" s="64" t="s">
        <v>289</v>
      </c>
      <c r="N23" s="64" t="s">
        <v>290</v>
      </c>
      <c r="O23" s="65" t="s">
        <v>295</v>
      </c>
      <c r="P23" s="66" t="s">
        <v>296</v>
      </c>
    </row>
    <row r="24" spans="1:16" ht="12.75" customHeight="1" thickBot="1">
      <c r="A24" s="21" t="str">
        <f t="shared" si="0"/>
        <v>IBVS 5960 </v>
      </c>
      <c r="B24" s="6" t="str">
        <f t="shared" si="1"/>
        <v>I</v>
      </c>
      <c r="C24" s="21">
        <f t="shared" si="2"/>
        <v>55538.671999999999</v>
      </c>
      <c r="D24" s="25" t="str">
        <f t="shared" si="3"/>
        <v>vis</v>
      </c>
      <c r="E24" s="62">
        <f>VLOOKUP(C24,Active!C$21:E$967,3,FALSE)</f>
        <v>14514.014168806374</v>
      </c>
      <c r="F24" s="6" t="s">
        <v>82</v>
      </c>
      <c r="G24" s="25" t="str">
        <f t="shared" si="4"/>
        <v>55538.6720</v>
      </c>
      <c r="H24" s="21">
        <f t="shared" si="5"/>
        <v>14514</v>
      </c>
      <c r="I24" s="63" t="s">
        <v>306</v>
      </c>
      <c r="J24" s="64" t="s">
        <v>307</v>
      </c>
      <c r="K24" s="63">
        <v>14514</v>
      </c>
      <c r="L24" s="63" t="s">
        <v>308</v>
      </c>
      <c r="M24" s="64" t="s">
        <v>289</v>
      </c>
      <c r="N24" s="64" t="s">
        <v>82</v>
      </c>
      <c r="O24" s="65" t="s">
        <v>230</v>
      </c>
      <c r="P24" s="66" t="s">
        <v>309</v>
      </c>
    </row>
    <row r="25" spans="1:16" ht="12.75" customHeight="1" thickBot="1">
      <c r="A25" s="21" t="str">
        <f t="shared" si="0"/>
        <v>OEJV 0160 </v>
      </c>
      <c r="B25" s="6" t="str">
        <f t="shared" si="1"/>
        <v>I</v>
      </c>
      <c r="C25" s="21">
        <f t="shared" si="2"/>
        <v>55835.300139999999</v>
      </c>
      <c r="D25" s="25" t="str">
        <f t="shared" si="3"/>
        <v>vis</v>
      </c>
      <c r="E25" s="62">
        <f>VLOOKUP(C25,Active!C$21:E$967,3,FALSE)</f>
        <v>14844.013123055905</v>
      </c>
      <c r="F25" s="6" t="s">
        <v>82</v>
      </c>
      <c r="G25" s="25" t="str">
        <f t="shared" si="4"/>
        <v>55835.30014</v>
      </c>
      <c r="H25" s="21">
        <f t="shared" si="5"/>
        <v>14844</v>
      </c>
      <c r="I25" s="63" t="s">
        <v>310</v>
      </c>
      <c r="J25" s="64" t="s">
        <v>311</v>
      </c>
      <c r="K25" s="63">
        <v>14844</v>
      </c>
      <c r="L25" s="63" t="s">
        <v>312</v>
      </c>
      <c r="M25" s="64" t="s">
        <v>289</v>
      </c>
      <c r="N25" s="64" t="s">
        <v>82</v>
      </c>
      <c r="O25" s="65" t="s">
        <v>291</v>
      </c>
      <c r="P25" s="66" t="s">
        <v>313</v>
      </c>
    </row>
    <row r="26" spans="1:16" ht="12.75" customHeight="1" thickBot="1">
      <c r="A26" s="21" t="str">
        <f t="shared" si="0"/>
        <v>OEJV 0160 </v>
      </c>
      <c r="B26" s="6" t="str">
        <f t="shared" si="1"/>
        <v>I</v>
      </c>
      <c r="C26" s="21">
        <f t="shared" si="2"/>
        <v>55835.300210000001</v>
      </c>
      <c r="D26" s="25" t="str">
        <f t="shared" si="3"/>
        <v>vis</v>
      </c>
      <c r="E26" s="62">
        <f>VLOOKUP(C26,Active!C$21:E$967,3,FALSE)</f>
        <v>14844.013200930942</v>
      </c>
      <c r="F26" s="6" t="s">
        <v>82</v>
      </c>
      <c r="G26" s="25" t="str">
        <f t="shared" si="4"/>
        <v>55835.30021</v>
      </c>
      <c r="H26" s="21">
        <f t="shared" si="5"/>
        <v>14844</v>
      </c>
      <c r="I26" s="63" t="s">
        <v>314</v>
      </c>
      <c r="J26" s="64" t="s">
        <v>311</v>
      </c>
      <c r="K26" s="63">
        <v>14844</v>
      </c>
      <c r="L26" s="63" t="s">
        <v>315</v>
      </c>
      <c r="M26" s="64" t="s">
        <v>289</v>
      </c>
      <c r="N26" s="64" t="s">
        <v>290</v>
      </c>
      <c r="O26" s="65" t="s">
        <v>291</v>
      </c>
      <c r="P26" s="66" t="s">
        <v>313</v>
      </c>
    </row>
    <row r="27" spans="1:16" ht="12.75" customHeight="1" thickBot="1">
      <c r="A27" s="21" t="str">
        <f t="shared" si="0"/>
        <v>OEJV 0160 </v>
      </c>
      <c r="B27" s="6" t="str">
        <f t="shared" si="1"/>
        <v>I</v>
      </c>
      <c r="C27" s="21">
        <f t="shared" si="2"/>
        <v>55835.3004</v>
      </c>
      <c r="D27" s="25" t="str">
        <f t="shared" si="3"/>
        <v>CCD</v>
      </c>
      <c r="E27" s="62">
        <f>VLOOKUP(C27,Active!C$21:E$967,3,FALSE)</f>
        <v>14844.013412306036</v>
      </c>
      <c r="F27" s="6" t="str">
        <f>LEFT(M27,1)</f>
        <v>C</v>
      </c>
      <c r="G27" s="25" t="str">
        <f t="shared" si="4"/>
        <v>55835.3004</v>
      </c>
      <c r="H27" s="21">
        <f t="shared" si="5"/>
        <v>14844</v>
      </c>
      <c r="I27" s="63" t="s">
        <v>316</v>
      </c>
      <c r="J27" s="64" t="s">
        <v>311</v>
      </c>
      <c r="K27" s="63">
        <v>14844</v>
      </c>
      <c r="L27" s="63" t="s">
        <v>317</v>
      </c>
      <c r="M27" s="64" t="s">
        <v>289</v>
      </c>
      <c r="N27" s="64" t="s">
        <v>38</v>
      </c>
      <c r="O27" s="65" t="s">
        <v>291</v>
      </c>
      <c r="P27" s="66" t="s">
        <v>313</v>
      </c>
    </row>
    <row r="28" spans="1:16" ht="12.75" customHeight="1" thickBot="1">
      <c r="A28" s="21" t="str">
        <f t="shared" si="0"/>
        <v>IBVS 6011 </v>
      </c>
      <c r="B28" s="6" t="str">
        <f t="shared" si="1"/>
        <v>I</v>
      </c>
      <c r="C28" s="21">
        <f t="shared" si="2"/>
        <v>55847.8848</v>
      </c>
      <c r="D28" s="25" t="str">
        <f t="shared" si="3"/>
        <v>CCD</v>
      </c>
      <c r="E28" s="62">
        <f>VLOOKUP(C28,Active!C$21:E$967,3,FALSE)</f>
        <v>14858.013563606104</v>
      </c>
      <c r="F28" s="6" t="str">
        <f>LEFT(M28,1)</f>
        <v>C</v>
      </c>
      <c r="G28" s="25" t="str">
        <f t="shared" si="4"/>
        <v>55847.8848</v>
      </c>
      <c r="H28" s="21">
        <f t="shared" si="5"/>
        <v>14858</v>
      </c>
      <c r="I28" s="63" t="s">
        <v>318</v>
      </c>
      <c r="J28" s="64" t="s">
        <v>319</v>
      </c>
      <c r="K28" s="63">
        <v>14858</v>
      </c>
      <c r="L28" s="63" t="s">
        <v>320</v>
      </c>
      <c r="M28" s="64" t="s">
        <v>289</v>
      </c>
      <c r="N28" s="64" t="s">
        <v>82</v>
      </c>
      <c r="O28" s="65" t="s">
        <v>230</v>
      </c>
      <c r="P28" s="66" t="s">
        <v>321</v>
      </c>
    </row>
    <row r="29" spans="1:16" ht="12.75" customHeight="1" thickBot="1">
      <c r="A29" s="21" t="str">
        <f t="shared" si="0"/>
        <v>OEJV 0160 </v>
      </c>
      <c r="B29" s="6" t="str">
        <f t="shared" si="1"/>
        <v>II</v>
      </c>
      <c r="C29" s="21">
        <f t="shared" si="2"/>
        <v>56175.523670000002</v>
      </c>
      <c r="D29" s="25" t="str">
        <f t="shared" si="3"/>
        <v>CCD</v>
      </c>
      <c r="E29" s="62">
        <f>VLOOKUP(C29,Active!C$21:E$967,3,FALSE)</f>
        <v>15222.511970505389</v>
      </c>
      <c r="F29" s="6" t="str">
        <f>LEFT(M29,1)</f>
        <v>C</v>
      </c>
      <c r="G29" s="25" t="str">
        <f t="shared" si="4"/>
        <v>56175.52367</v>
      </c>
      <c r="H29" s="21">
        <f t="shared" si="5"/>
        <v>15222.5</v>
      </c>
      <c r="I29" s="63" t="s">
        <v>328</v>
      </c>
      <c r="J29" s="64" t="s">
        <v>329</v>
      </c>
      <c r="K29" s="63">
        <v>15222.5</v>
      </c>
      <c r="L29" s="63" t="s">
        <v>330</v>
      </c>
      <c r="M29" s="64" t="s">
        <v>289</v>
      </c>
      <c r="N29" s="64" t="s">
        <v>290</v>
      </c>
      <c r="O29" s="65" t="s">
        <v>291</v>
      </c>
      <c r="P29" s="66" t="s">
        <v>313</v>
      </c>
    </row>
    <row r="30" spans="1:16" ht="12.75" customHeight="1" thickBot="1">
      <c r="A30" s="21" t="str">
        <f t="shared" si="0"/>
        <v>OEJV 0160 </v>
      </c>
      <c r="B30" s="6" t="str">
        <f t="shared" si="1"/>
        <v>II</v>
      </c>
      <c r="C30" s="21">
        <f t="shared" si="2"/>
        <v>56175.524089999999</v>
      </c>
      <c r="D30" s="25" t="str">
        <f t="shared" si="3"/>
        <v>vis</v>
      </c>
      <c r="E30" s="62">
        <f>VLOOKUP(C30,Active!C$21:E$967,3,FALSE)</f>
        <v>15222.512437755597</v>
      </c>
      <c r="F30" s="6" t="s">
        <v>82</v>
      </c>
      <c r="G30" s="25" t="str">
        <f t="shared" si="4"/>
        <v>56175.52409</v>
      </c>
      <c r="H30" s="21">
        <f t="shared" si="5"/>
        <v>15222.5</v>
      </c>
      <c r="I30" s="63" t="s">
        <v>331</v>
      </c>
      <c r="J30" s="64" t="s">
        <v>329</v>
      </c>
      <c r="K30" s="63">
        <v>15222.5</v>
      </c>
      <c r="L30" s="63" t="s">
        <v>332</v>
      </c>
      <c r="M30" s="64" t="s">
        <v>289</v>
      </c>
      <c r="N30" s="64" t="s">
        <v>38</v>
      </c>
      <c r="O30" s="65" t="s">
        <v>291</v>
      </c>
      <c r="P30" s="66" t="s">
        <v>313</v>
      </c>
    </row>
    <row r="31" spans="1:16" ht="12.75" customHeight="1" thickBot="1">
      <c r="A31" s="21" t="str">
        <f t="shared" si="0"/>
        <v>OEJV 0160 </v>
      </c>
      <c r="B31" s="6" t="str">
        <f t="shared" si="1"/>
        <v>II</v>
      </c>
      <c r="C31" s="21">
        <f t="shared" si="2"/>
        <v>56175.525930000003</v>
      </c>
      <c r="D31" s="25" t="str">
        <f t="shared" si="3"/>
        <v>vis</v>
      </c>
      <c r="E31" s="62">
        <f>VLOOKUP(C31,Active!C$21:E$967,3,FALSE)</f>
        <v>15222.514484756523</v>
      </c>
      <c r="F31" s="6" t="s">
        <v>82</v>
      </c>
      <c r="G31" s="25" t="str">
        <f t="shared" si="4"/>
        <v>56175.52593</v>
      </c>
      <c r="H31" s="21">
        <f t="shared" si="5"/>
        <v>15222.5</v>
      </c>
      <c r="I31" s="63" t="s">
        <v>333</v>
      </c>
      <c r="J31" s="64" t="s">
        <v>334</v>
      </c>
      <c r="K31" s="63">
        <v>15222.5</v>
      </c>
      <c r="L31" s="63" t="s">
        <v>335</v>
      </c>
      <c r="M31" s="64" t="s">
        <v>289</v>
      </c>
      <c r="N31" s="64" t="s">
        <v>82</v>
      </c>
      <c r="O31" s="65" t="s">
        <v>291</v>
      </c>
      <c r="P31" s="66" t="s">
        <v>313</v>
      </c>
    </row>
    <row r="32" spans="1:16" ht="12.75" customHeight="1" thickBot="1">
      <c r="A32" s="21" t="str">
        <f t="shared" si="0"/>
        <v>IBVS 6042 </v>
      </c>
      <c r="B32" s="6" t="str">
        <f t="shared" si="1"/>
        <v>I</v>
      </c>
      <c r="C32" s="21">
        <f t="shared" si="2"/>
        <v>56203.840400000001</v>
      </c>
      <c r="D32" s="25" t="str">
        <f t="shared" si="3"/>
        <v>vis</v>
      </c>
      <c r="E32" s="62">
        <f>VLOOKUP(C32,Active!C$21:E$967,3,FALSE)</f>
        <v>15254.014346806458</v>
      </c>
      <c r="F32" s="6" t="s">
        <v>82</v>
      </c>
      <c r="G32" s="25" t="str">
        <f t="shared" si="4"/>
        <v>56203.8404</v>
      </c>
      <c r="H32" s="21">
        <f t="shared" si="5"/>
        <v>15254</v>
      </c>
      <c r="I32" s="63" t="s">
        <v>336</v>
      </c>
      <c r="J32" s="64" t="s">
        <v>337</v>
      </c>
      <c r="K32" s="63">
        <v>15254</v>
      </c>
      <c r="L32" s="63" t="s">
        <v>338</v>
      </c>
      <c r="M32" s="64" t="s">
        <v>289</v>
      </c>
      <c r="N32" s="64" t="s">
        <v>82</v>
      </c>
      <c r="O32" s="65" t="s">
        <v>230</v>
      </c>
      <c r="P32" s="66" t="s">
        <v>339</v>
      </c>
    </row>
    <row r="33" spans="1:16" ht="12.75" customHeight="1" thickBot="1">
      <c r="A33" s="21" t="str">
        <f t="shared" si="0"/>
        <v>OEJV 0160 </v>
      </c>
      <c r="B33" s="6" t="str">
        <f t="shared" si="1"/>
        <v>I</v>
      </c>
      <c r="C33" s="21">
        <f t="shared" si="2"/>
        <v>56252.377719999997</v>
      </c>
      <c r="D33" s="25" t="str">
        <f t="shared" si="3"/>
        <v>vis</v>
      </c>
      <c r="E33" s="62">
        <f>VLOOKUP(C33,Active!C$21:E$967,3,FALSE)</f>
        <v>15308.01213960546</v>
      </c>
      <c r="F33" s="6" t="s">
        <v>82</v>
      </c>
      <c r="G33" s="25" t="str">
        <f t="shared" si="4"/>
        <v>56252.37772</v>
      </c>
      <c r="H33" s="21">
        <f t="shared" si="5"/>
        <v>15308</v>
      </c>
      <c r="I33" s="63" t="s">
        <v>340</v>
      </c>
      <c r="J33" s="64" t="s">
        <v>341</v>
      </c>
      <c r="K33" s="63">
        <v>15308</v>
      </c>
      <c r="L33" s="63" t="s">
        <v>342</v>
      </c>
      <c r="M33" s="64" t="s">
        <v>289</v>
      </c>
      <c r="N33" s="64" t="s">
        <v>290</v>
      </c>
      <c r="O33" s="65" t="s">
        <v>291</v>
      </c>
      <c r="P33" s="66" t="s">
        <v>313</v>
      </c>
    </row>
    <row r="34" spans="1:16" ht="12.75" customHeight="1" thickBot="1">
      <c r="A34" s="21" t="str">
        <f t="shared" si="0"/>
        <v>OEJV 0160 </v>
      </c>
      <c r="B34" s="6" t="str">
        <f t="shared" si="1"/>
        <v>I</v>
      </c>
      <c r="C34" s="21">
        <f t="shared" si="2"/>
        <v>56252.37775</v>
      </c>
      <c r="D34" s="25" t="str">
        <f t="shared" si="3"/>
        <v>vis</v>
      </c>
      <c r="E34" s="62">
        <f>VLOOKUP(C34,Active!C$21:E$967,3,FALSE)</f>
        <v>15308.012172980478</v>
      </c>
      <c r="F34" s="6" t="s">
        <v>82</v>
      </c>
      <c r="G34" s="25" t="str">
        <f t="shared" si="4"/>
        <v>56252.37775</v>
      </c>
      <c r="H34" s="21">
        <f t="shared" si="5"/>
        <v>15308</v>
      </c>
      <c r="I34" s="63" t="s">
        <v>343</v>
      </c>
      <c r="J34" s="64" t="s">
        <v>341</v>
      </c>
      <c r="K34" s="63">
        <v>15308</v>
      </c>
      <c r="L34" s="63" t="s">
        <v>344</v>
      </c>
      <c r="M34" s="64" t="s">
        <v>289</v>
      </c>
      <c r="N34" s="64" t="s">
        <v>38</v>
      </c>
      <c r="O34" s="65" t="s">
        <v>291</v>
      </c>
      <c r="P34" s="66" t="s">
        <v>313</v>
      </c>
    </row>
    <row r="35" spans="1:16" ht="12.75" customHeight="1" thickBot="1">
      <c r="A35" s="21" t="str">
        <f t="shared" si="0"/>
        <v>OEJV 0160 </v>
      </c>
      <c r="B35" s="6" t="str">
        <f t="shared" si="1"/>
        <v>I</v>
      </c>
      <c r="C35" s="21">
        <f t="shared" si="2"/>
        <v>56252.377769999999</v>
      </c>
      <c r="D35" s="25" t="str">
        <f t="shared" si="3"/>
        <v>vis</v>
      </c>
      <c r="E35" s="62">
        <f>VLOOKUP(C35,Active!C$21:E$967,3,FALSE)</f>
        <v>15308.012195230487</v>
      </c>
      <c r="F35" s="6" t="s">
        <v>82</v>
      </c>
      <c r="G35" s="25" t="str">
        <f t="shared" si="4"/>
        <v>56252.37777</v>
      </c>
      <c r="H35" s="21">
        <f t="shared" si="5"/>
        <v>15308</v>
      </c>
      <c r="I35" s="63" t="s">
        <v>345</v>
      </c>
      <c r="J35" s="64" t="s">
        <v>341</v>
      </c>
      <c r="K35" s="63">
        <v>15308</v>
      </c>
      <c r="L35" s="63" t="s">
        <v>346</v>
      </c>
      <c r="M35" s="64" t="s">
        <v>289</v>
      </c>
      <c r="N35" s="64" t="s">
        <v>82</v>
      </c>
      <c r="O35" s="65" t="s">
        <v>291</v>
      </c>
      <c r="P35" s="66" t="s">
        <v>313</v>
      </c>
    </row>
    <row r="36" spans="1:16" ht="12.75" customHeight="1" thickBot="1">
      <c r="A36" s="21" t="str">
        <f t="shared" si="0"/>
        <v>OEJV 0160 </v>
      </c>
      <c r="B36" s="6" t="str">
        <f t="shared" si="1"/>
        <v>II</v>
      </c>
      <c r="C36" s="21">
        <f t="shared" si="2"/>
        <v>56540.466139999997</v>
      </c>
      <c r="D36" s="25" t="str">
        <f t="shared" si="3"/>
        <v>vis</v>
      </c>
      <c r="E36" s="62">
        <f>VLOOKUP(C36,Active!C$21:E$967,3,FALSE)</f>
        <v>15628.51065107979</v>
      </c>
      <c r="F36" s="6" t="s">
        <v>82</v>
      </c>
      <c r="G36" s="25" t="str">
        <f t="shared" si="4"/>
        <v>56540.46614</v>
      </c>
      <c r="H36" s="21">
        <f t="shared" si="5"/>
        <v>15628.5</v>
      </c>
      <c r="I36" s="63" t="s">
        <v>347</v>
      </c>
      <c r="J36" s="64" t="s">
        <v>348</v>
      </c>
      <c r="K36" s="63">
        <v>15628.5</v>
      </c>
      <c r="L36" s="63" t="s">
        <v>349</v>
      </c>
      <c r="M36" s="64" t="s">
        <v>289</v>
      </c>
      <c r="N36" s="64" t="s">
        <v>82</v>
      </c>
      <c r="O36" s="65" t="s">
        <v>350</v>
      </c>
      <c r="P36" s="66" t="s">
        <v>313</v>
      </c>
    </row>
    <row r="37" spans="1:16" ht="12.75" customHeight="1" thickBot="1">
      <c r="A37" s="21" t="str">
        <f t="shared" si="0"/>
        <v>BAVM 234 </v>
      </c>
      <c r="B37" s="6" t="str">
        <f t="shared" si="1"/>
        <v>II</v>
      </c>
      <c r="C37" s="21">
        <f t="shared" si="2"/>
        <v>56540.477099999996</v>
      </c>
      <c r="D37" s="25" t="str">
        <f t="shared" si="3"/>
        <v>vis</v>
      </c>
      <c r="E37" s="62">
        <f>VLOOKUP(C37,Active!C$21:E$967,3,FALSE)</f>
        <v>15628.522844085277</v>
      </c>
      <c r="F37" s="6" t="s">
        <v>82</v>
      </c>
      <c r="G37" s="25" t="str">
        <f t="shared" si="4"/>
        <v>56540.4771</v>
      </c>
      <c r="H37" s="21">
        <f t="shared" si="5"/>
        <v>15628.5</v>
      </c>
      <c r="I37" s="63" t="s">
        <v>351</v>
      </c>
      <c r="J37" s="64" t="s">
        <v>352</v>
      </c>
      <c r="K37" s="63">
        <v>15628.5</v>
      </c>
      <c r="L37" s="63" t="s">
        <v>353</v>
      </c>
      <c r="M37" s="64" t="s">
        <v>289</v>
      </c>
      <c r="N37" s="64" t="s">
        <v>324</v>
      </c>
      <c r="O37" s="65" t="s">
        <v>255</v>
      </c>
      <c r="P37" s="66" t="s">
        <v>354</v>
      </c>
    </row>
    <row r="38" spans="1:16" ht="12.75" customHeight="1" thickBot="1">
      <c r="A38" s="21" t="str">
        <f t="shared" si="0"/>
        <v> VSS 1.82 </v>
      </c>
      <c r="B38" s="6" t="str">
        <f t="shared" si="1"/>
        <v>I</v>
      </c>
      <c r="C38" s="21">
        <f t="shared" si="2"/>
        <v>28072.61</v>
      </c>
      <c r="D38" s="25" t="str">
        <f t="shared" si="3"/>
        <v>vis</v>
      </c>
      <c r="E38" s="62">
        <f>VLOOKUP(C38,Active!C$21:E$967,3,FALSE)</f>
        <v>-16041.993556397099</v>
      </c>
      <c r="F38" s="6" t="s">
        <v>82</v>
      </c>
      <c r="G38" s="25" t="str">
        <f t="shared" si="4"/>
        <v>28072.61</v>
      </c>
      <c r="H38" s="21">
        <f t="shared" si="5"/>
        <v>-16042</v>
      </c>
      <c r="I38" s="63" t="s">
        <v>84</v>
      </c>
      <c r="J38" s="64" t="s">
        <v>85</v>
      </c>
      <c r="K38" s="63">
        <v>-16042</v>
      </c>
      <c r="L38" s="63" t="s">
        <v>86</v>
      </c>
      <c r="M38" s="64" t="s">
        <v>87</v>
      </c>
      <c r="N38" s="64"/>
      <c r="O38" s="65" t="s">
        <v>88</v>
      </c>
      <c r="P38" s="65" t="s">
        <v>89</v>
      </c>
    </row>
    <row r="39" spans="1:16" ht="12.75" customHeight="1" thickBot="1">
      <c r="A39" s="21" t="str">
        <f t="shared" si="0"/>
        <v> VSS 1.82 </v>
      </c>
      <c r="B39" s="6" t="str">
        <f t="shared" si="1"/>
        <v>I</v>
      </c>
      <c r="C39" s="21">
        <f t="shared" si="2"/>
        <v>28542.69</v>
      </c>
      <c r="D39" s="25" t="str">
        <f t="shared" si="3"/>
        <v>vis</v>
      </c>
      <c r="E39" s="62">
        <f>VLOOKUP(C39,Active!C$21:E$967,3,FALSE)</f>
        <v>-15519.029321063195</v>
      </c>
      <c r="F39" s="6" t="s">
        <v>82</v>
      </c>
      <c r="G39" s="25" t="str">
        <f t="shared" si="4"/>
        <v>28542.69</v>
      </c>
      <c r="H39" s="21">
        <f t="shared" si="5"/>
        <v>-15519</v>
      </c>
      <c r="I39" s="63" t="s">
        <v>90</v>
      </c>
      <c r="J39" s="64" t="s">
        <v>91</v>
      </c>
      <c r="K39" s="63">
        <v>-15519</v>
      </c>
      <c r="L39" s="63" t="s">
        <v>92</v>
      </c>
      <c r="M39" s="64" t="s">
        <v>87</v>
      </c>
      <c r="N39" s="64"/>
      <c r="O39" s="65" t="s">
        <v>88</v>
      </c>
      <c r="P39" s="65" t="s">
        <v>89</v>
      </c>
    </row>
    <row r="40" spans="1:16" ht="12.75" customHeight="1" thickBot="1">
      <c r="A40" s="21" t="str">
        <f t="shared" si="0"/>
        <v> VSS 1.82 </v>
      </c>
      <c r="B40" s="6" t="str">
        <f t="shared" si="1"/>
        <v>I</v>
      </c>
      <c r="C40" s="21">
        <f t="shared" si="2"/>
        <v>29192.61</v>
      </c>
      <c r="D40" s="25" t="str">
        <f t="shared" si="3"/>
        <v>vis</v>
      </c>
      <c r="E40" s="62">
        <f>VLOOKUP(C40,Active!C$21:E$967,3,FALSE)</f>
        <v>-14795.992995696846</v>
      </c>
      <c r="F40" s="6" t="s">
        <v>82</v>
      </c>
      <c r="G40" s="25" t="str">
        <f t="shared" si="4"/>
        <v>29192.61</v>
      </c>
      <c r="H40" s="21">
        <f t="shared" si="5"/>
        <v>-14796</v>
      </c>
      <c r="I40" s="63" t="s">
        <v>93</v>
      </c>
      <c r="J40" s="64" t="s">
        <v>94</v>
      </c>
      <c r="K40" s="63">
        <v>-14796</v>
      </c>
      <c r="L40" s="63" t="s">
        <v>86</v>
      </c>
      <c r="M40" s="64" t="s">
        <v>87</v>
      </c>
      <c r="N40" s="64"/>
      <c r="O40" s="65" t="s">
        <v>88</v>
      </c>
      <c r="P40" s="65" t="s">
        <v>89</v>
      </c>
    </row>
    <row r="41" spans="1:16" ht="12.75" customHeight="1" thickBot="1">
      <c r="A41" s="21" t="str">
        <f t="shared" si="0"/>
        <v> VSS 1.82 </v>
      </c>
      <c r="B41" s="6" t="str">
        <f t="shared" si="1"/>
        <v>I</v>
      </c>
      <c r="C41" s="21">
        <f t="shared" si="2"/>
        <v>29219.54</v>
      </c>
      <c r="D41" s="25" t="str">
        <f t="shared" si="3"/>
        <v>vis</v>
      </c>
      <c r="E41" s="62">
        <f>VLOOKUP(C41,Active!C$21:E$967,3,FALSE)</f>
        <v>-14766.033357215008</v>
      </c>
      <c r="F41" s="6" t="s">
        <v>82</v>
      </c>
      <c r="G41" s="25" t="str">
        <f t="shared" si="4"/>
        <v>29219.54</v>
      </c>
      <c r="H41" s="21">
        <f t="shared" si="5"/>
        <v>-14766</v>
      </c>
      <c r="I41" s="63" t="s">
        <v>95</v>
      </c>
      <c r="J41" s="64" t="s">
        <v>96</v>
      </c>
      <c r="K41" s="63">
        <v>-14766</v>
      </c>
      <c r="L41" s="63" t="s">
        <v>92</v>
      </c>
      <c r="M41" s="64" t="s">
        <v>87</v>
      </c>
      <c r="N41" s="64"/>
      <c r="O41" s="65" t="s">
        <v>88</v>
      </c>
      <c r="P41" s="65" t="s">
        <v>89</v>
      </c>
    </row>
    <row r="42" spans="1:16" ht="12.75" customHeight="1" thickBot="1">
      <c r="A42" s="21" t="str">
        <f t="shared" si="0"/>
        <v> VSS 1.82 </v>
      </c>
      <c r="B42" s="6" t="str">
        <f t="shared" si="1"/>
        <v>I</v>
      </c>
      <c r="C42" s="21">
        <f t="shared" si="2"/>
        <v>29229.439999999999</v>
      </c>
      <c r="D42" s="25" t="str">
        <f t="shared" si="3"/>
        <v>vis</v>
      </c>
      <c r="E42" s="62">
        <f>VLOOKUP(C42,Active!C$21:E$967,3,FALSE)</f>
        <v>-14755.019602258822</v>
      </c>
      <c r="F42" s="6" t="s">
        <v>82</v>
      </c>
      <c r="G42" s="25" t="str">
        <f t="shared" si="4"/>
        <v>29229.44</v>
      </c>
      <c r="H42" s="21">
        <f t="shared" si="5"/>
        <v>-14755</v>
      </c>
      <c r="I42" s="63" t="s">
        <v>97</v>
      </c>
      <c r="J42" s="64" t="s">
        <v>98</v>
      </c>
      <c r="K42" s="63">
        <v>-14755</v>
      </c>
      <c r="L42" s="63" t="s">
        <v>99</v>
      </c>
      <c r="M42" s="64" t="s">
        <v>87</v>
      </c>
      <c r="N42" s="64"/>
      <c r="O42" s="65" t="s">
        <v>88</v>
      </c>
      <c r="P42" s="65" t="s">
        <v>89</v>
      </c>
    </row>
    <row r="43" spans="1:16" ht="12.75" customHeight="1" thickBot="1">
      <c r="A43" s="21" t="str">
        <f t="shared" ref="A43:A74" si="6">P43</f>
        <v> VSS 1.82 </v>
      </c>
      <c r="B43" s="6" t="str">
        <f t="shared" ref="B43:B74" si="7">IF(H43=INT(H43),"I","II")</f>
        <v>I</v>
      </c>
      <c r="C43" s="21">
        <f t="shared" ref="C43:C74" si="8">1*G43</f>
        <v>29230.38</v>
      </c>
      <c r="D43" s="25" t="str">
        <f t="shared" ref="D43:D74" si="9">VLOOKUP(F43,I$1:J$5,2,FALSE)</f>
        <v>vis</v>
      </c>
      <c r="E43" s="62">
        <f>VLOOKUP(C43,Active!C$21:E$967,3,FALSE)</f>
        <v>-14753.973851788232</v>
      </c>
      <c r="F43" s="6" t="s">
        <v>82</v>
      </c>
      <c r="G43" s="25" t="str">
        <f t="shared" ref="G43:G74" si="10">MID(I43,3,LEN(I43)-3)</f>
        <v>29230.38</v>
      </c>
      <c r="H43" s="21">
        <f t="shared" ref="H43:H74" si="11">1*K43</f>
        <v>-14754</v>
      </c>
      <c r="I43" s="63" t="s">
        <v>100</v>
      </c>
      <c r="J43" s="64" t="s">
        <v>101</v>
      </c>
      <c r="K43" s="63">
        <v>-14754</v>
      </c>
      <c r="L43" s="63" t="s">
        <v>102</v>
      </c>
      <c r="M43" s="64" t="s">
        <v>87</v>
      </c>
      <c r="N43" s="64"/>
      <c r="O43" s="65" t="s">
        <v>88</v>
      </c>
      <c r="P43" s="65" t="s">
        <v>89</v>
      </c>
    </row>
    <row r="44" spans="1:16" ht="12.75" customHeight="1" thickBot="1">
      <c r="A44" s="21" t="str">
        <f t="shared" si="6"/>
        <v> VSS 1.82 </v>
      </c>
      <c r="B44" s="6" t="str">
        <f t="shared" si="7"/>
        <v>I</v>
      </c>
      <c r="C44" s="21">
        <f t="shared" si="8"/>
        <v>29317.52</v>
      </c>
      <c r="D44" s="25" t="str">
        <f t="shared" si="9"/>
        <v>vis</v>
      </c>
      <c r="E44" s="62">
        <f>VLOOKUP(C44,Active!C$21:E$967,3,FALSE)</f>
        <v>-14657.030558163749</v>
      </c>
      <c r="F44" s="6" t="s">
        <v>82</v>
      </c>
      <c r="G44" s="25" t="str">
        <f t="shared" si="10"/>
        <v>29317.52</v>
      </c>
      <c r="H44" s="21">
        <f t="shared" si="11"/>
        <v>-14657</v>
      </c>
      <c r="I44" s="63" t="s">
        <v>103</v>
      </c>
      <c r="J44" s="64" t="s">
        <v>104</v>
      </c>
      <c r="K44" s="63">
        <v>-14657</v>
      </c>
      <c r="L44" s="63" t="s">
        <v>92</v>
      </c>
      <c r="M44" s="64" t="s">
        <v>87</v>
      </c>
      <c r="N44" s="64"/>
      <c r="O44" s="65" t="s">
        <v>88</v>
      </c>
      <c r="P44" s="65" t="s">
        <v>89</v>
      </c>
    </row>
    <row r="45" spans="1:16" ht="12.75" customHeight="1" thickBot="1">
      <c r="A45" s="21" t="str">
        <f t="shared" si="6"/>
        <v> VSS 1.82 </v>
      </c>
      <c r="B45" s="6" t="str">
        <f t="shared" si="7"/>
        <v>I</v>
      </c>
      <c r="C45" s="21">
        <f t="shared" si="8"/>
        <v>29486.51</v>
      </c>
      <c r="D45" s="25" t="str">
        <f t="shared" si="9"/>
        <v>vis</v>
      </c>
      <c r="E45" s="62">
        <f>VLOOKUP(C45,Active!C$21:E$967,3,FALSE)</f>
        <v>-14469.029098563096</v>
      </c>
      <c r="F45" s="6" t="s">
        <v>82</v>
      </c>
      <c r="G45" s="25" t="str">
        <f t="shared" si="10"/>
        <v>29486.51</v>
      </c>
      <c r="H45" s="21">
        <f t="shared" si="11"/>
        <v>-14469</v>
      </c>
      <c r="I45" s="63" t="s">
        <v>105</v>
      </c>
      <c r="J45" s="64" t="s">
        <v>106</v>
      </c>
      <c r="K45" s="63">
        <v>-14469</v>
      </c>
      <c r="L45" s="63" t="s">
        <v>92</v>
      </c>
      <c r="M45" s="64" t="s">
        <v>87</v>
      </c>
      <c r="N45" s="64"/>
      <c r="O45" s="65" t="s">
        <v>88</v>
      </c>
      <c r="P45" s="65" t="s">
        <v>89</v>
      </c>
    </row>
    <row r="46" spans="1:16" ht="12.75" customHeight="1" thickBot="1">
      <c r="A46" s="21" t="str">
        <f t="shared" si="6"/>
        <v> VSS 1.82 </v>
      </c>
      <c r="B46" s="6" t="str">
        <f t="shared" si="7"/>
        <v>I</v>
      </c>
      <c r="C46" s="21">
        <f t="shared" si="8"/>
        <v>29639.35</v>
      </c>
      <c r="D46" s="25" t="str">
        <f t="shared" si="9"/>
        <v>vis</v>
      </c>
      <c r="E46" s="62">
        <f>VLOOKUP(C46,Active!C$21:E$967,3,FALSE)</f>
        <v>-14298.994522047537</v>
      </c>
      <c r="F46" s="6" t="s">
        <v>82</v>
      </c>
      <c r="G46" s="25" t="str">
        <f t="shared" si="10"/>
        <v>29639.35</v>
      </c>
      <c r="H46" s="21">
        <f t="shared" si="11"/>
        <v>-14299</v>
      </c>
      <c r="I46" s="63" t="s">
        <v>107</v>
      </c>
      <c r="J46" s="64" t="s">
        <v>108</v>
      </c>
      <c r="K46" s="63">
        <v>-14299</v>
      </c>
      <c r="L46" s="63" t="s">
        <v>109</v>
      </c>
      <c r="M46" s="64" t="s">
        <v>87</v>
      </c>
      <c r="N46" s="64"/>
      <c r="O46" s="65" t="s">
        <v>88</v>
      </c>
      <c r="P46" s="65" t="s">
        <v>89</v>
      </c>
    </row>
    <row r="47" spans="1:16" ht="12.75" customHeight="1" thickBot="1">
      <c r="A47" s="21" t="str">
        <f t="shared" si="6"/>
        <v> VSS 1.82 </v>
      </c>
      <c r="B47" s="6" t="str">
        <f t="shared" si="7"/>
        <v>I</v>
      </c>
      <c r="C47" s="21">
        <f t="shared" si="8"/>
        <v>29672.58</v>
      </c>
      <c r="D47" s="25" t="str">
        <f t="shared" si="9"/>
        <v>vis</v>
      </c>
      <c r="E47" s="62">
        <f>VLOOKUP(C47,Active!C$21:E$967,3,FALSE)</f>
        <v>-14262.026130411756</v>
      </c>
      <c r="F47" s="6" t="s">
        <v>82</v>
      </c>
      <c r="G47" s="25" t="str">
        <f t="shared" si="10"/>
        <v>29672.58</v>
      </c>
      <c r="H47" s="21">
        <f t="shared" si="11"/>
        <v>-14262</v>
      </c>
      <c r="I47" s="63" t="s">
        <v>110</v>
      </c>
      <c r="J47" s="64" t="s">
        <v>111</v>
      </c>
      <c r="K47" s="63">
        <v>-14262</v>
      </c>
      <c r="L47" s="63" t="s">
        <v>99</v>
      </c>
      <c r="M47" s="64" t="s">
        <v>87</v>
      </c>
      <c r="N47" s="64"/>
      <c r="O47" s="65" t="s">
        <v>88</v>
      </c>
      <c r="P47" s="65" t="s">
        <v>89</v>
      </c>
    </row>
    <row r="48" spans="1:16" ht="12.75" customHeight="1" thickBot="1">
      <c r="A48" s="21" t="str">
        <f t="shared" si="6"/>
        <v> VSS 1.82 </v>
      </c>
      <c r="B48" s="6" t="str">
        <f t="shared" si="7"/>
        <v>I</v>
      </c>
      <c r="C48" s="21">
        <f t="shared" si="8"/>
        <v>29727.43</v>
      </c>
      <c r="D48" s="25" t="str">
        <f t="shared" si="9"/>
        <v>vis</v>
      </c>
      <c r="E48" s="62">
        <f>VLOOKUP(C48,Active!C$21:E$967,3,FALSE)</f>
        <v>-14201.005477952463</v>
      </c>
      <c r="F48" s="6" t="s">
        <v>82</v>
      </c>
      <c r="G48" s="25" t="str">
        <f t="shared" si="10"/>
        <v>29727.43</v>
      </c>
      <c r="H48" s="21">
        <f t="shared" si="11"/>
        <v>-14201</v>
      </c>
      <c r="I48" s="63" t="s">
        <v>112</v>
      </c>
      <c r="J48" s="64" t="s">
        <v>113</v>
      </c>
      <c r="K48" s="63">
        <v>-14201</v>
      </c>
      <c r="L48" s="63" t="s">
        <v>114</v>
      </c>
      <c r="M48" s="64" t="s">
        <v>87</v>
      </c>
      <c r="N48" s="64"/>
      <c r="O48" s="65" t="s">
        <v>88</v>
      </c>
      <c r="P48" s="65" t="s">
        <v>89</v>
      </c>
    </row>
    <row r="49" spans="1:16" ht="12.75" customHeight="1" thickBot="1">
      <c r="A49" s="21" t="str">
        <f t="shared" si="6"/>
        <v> VSS 1.82 </v>
      </c>
      <c r="B49" s="6" t="str">
        <f t="shared" si="7"/>
        <v>I</v>
      </c>
      <c r="C49" s="21">
        <f t="shared" si="8"/>
        <v>29728.36</v>
      </c>
      <c r="D49" s="25" t="str">
        <f t="shared" si="9"/>
        <v>vis</v>
      </c>
      <c r="E49" s="62">
        <f>VLOOKUP(C49,Active!C$21:E$967,3,FALSE)</f>
        <v>-14199.970852486882</v>
      </c>
      <c r="F49" s="6" t="s">
        <v>82</v>
      </c>
      <c r="G49" s="25" t="str">
        <f t="shared" si="10"/>
        <v>29728.36</v>
      </c>
      <c r="H49" s="21">
        <f t="shared" si="11"/>
        <v>-14200</v>
      </c>
      <c r="I49" s="63" t="s">
        <v>115</v>
      </c>
      <c r="J49" s="64" t="s">
        <v>116</v>
      </c>
      <c r="K49" s="63">
        <v>-14200</v>
      </c>
      <c r="L49" s="63" t="s">
        <v>117</v>
      </c>
      <c r="M49" s="64" t="s">
        <v>87</v>
      </c>
      <c r="N49" s="64"/>
      <c r="O49" s="65" t="s">
        <v>88</v>
      </c>
      <c r="P49" s="65" t="s">
        <v>89</v>
      </c>
    </row>
    <row r="50" spans="1:16" ht="12.75" customHeight="1" thickBot="1">
      <c r="A50" s="21" t="str">
        <f t="shared" si="6"/>
        <v> VSS 1.82 </v>
      </c>
      <c r="B50" s="6" t="str">
        <f t="shared" si="7"/>
        <v>I</v>
      </c>
      <c r="C50" s="21">
        <f t="shared" si="8"/>
        <v>29851.47</v>
      </c>
      <c r="D50" s="25" t="str">
        <f t="shared" si="9"/>
        <v>vis</v>
      </c>
      <c r="E50" s="62">
        <f>VLOOKUP(C50,Active!C$21:E$967,3,FALSE)</f>
        <v>-14063.010915854909</v>
      </c>
      <c r="F50" s="6" t="s">
        <v>82</v>
      </c>
      <c r="G50" s="25" t="str">
        <f t="shared" si="10"/>
        <v>29851.47</v>
      </c>
      <c r="H50" s="21">
        <f t="shared" si="11"/>
        <v>-14063</v>
      </c>
      <c r="I50" s="63" t="s">
        <v>118</v>
      </c>
      <c r="J50" s="64" t="s">
        <v>119</v>
      </c>
      <c r="K50" s="63">
        <v>-14063</v>
      </c>
      <c r="L50" s="63" t="s">
        <v>120</v>
      </c>
      <c r="M50" s="64" t="s">
        <v>87</v>
      </c>
      <c r="N50" s="64"/>
      <c r="O50" s="65" t="s">
        <v>88</v>
      </c>
      <c r="P50" s="65" t="s">
        <v>89</v>
      </c>
    </row>
    <row r="51" spans="1:16" ht="12.75" customHeight="1" thickBot="1">
      <c r="A51" s="21" t="str">
        <f t="shared" si="6"/>
        <v> VSS 1.82 </v>
      </c>
      <c r="B51" s="6" t="str">
        <f t="shared" si="7"/>
        <v>I</v>
      </c>
      <c r="C51" s="21">
        <f t="shared" si="8"/>
        <v>30101.37</v>
      </c>
      <c r="D51" s="25" t="str">
        <f t="shared" si="9"/>
        <v>vis</v>
      </c>
      <c r="E51" s="62">
        <f>VLOOKUP(C51,Active!C$21:E$967,3,FALSE)</f>
        <v>-13784.997040748669</v>
      </c>
      <c r="F51" s="6" t="s">
        <v>82</v>
      </c>
      <c r="G51" s="25" t="str">
        <f t="shared" si="10"/>
        <v>30101.37</v>
      </c>
      <c r="H51" s="21">
        <f t="shared" si="11"/>
        <v>-13785</v>
      </c>
      <c r="I51" s="63" t="s">
        <v>121</v>
      </c>
      <c r="J51" s="64" t="s">
        <v>122</v>
      </c>
      <c r="K51" s="63">
        <v>-13785</v>
      </c>
      <c r="L51" s="63" t="s">
        <v>109</v>
      </c>
      <c r="M51" s="64" t="s">
        <v>87</v>
      </c>
      <c r="N51" s="64"/>
      <c r="O51" s="65" t="s">
        <v>88</v>
      </c>
      <c r="P51" s="65" t="s">
        <v>89</v>
      </c>
    </row>
    <row r="52" spans="1:16" ht="12.75" customHeight="1" thickBot="1">
      <c r="A52" s="21" t="str">
        <f t="shared" si="6"/>
        <v> VSS 1.82 </v>
      </c>
      <c r="B52" s="6" t="str">
        <f t="shared" si="7"/>
        <v>I</v>
      </c>
      <c r="C52" s="21">
        <f t="shared" si="8"/>
        <v>30377.32</v>
      </c>
      <c r="D52" s="25" t="str">
        <f t="shared" si="9"/>
        <v>vis</v>
      </c>
      <c r="E52" s="62">
        <f>VLOOKUP(C52,Active!C$21:E$967,3,FALSE)</f>
        <v>-13478.002527601137</v>
      </c>
      <c r="F52" s="6" t="s">
        <v>82</v>
      </c>
      <c r="G52" s="25" t="str">
        <f t="shared" si="10"/>
        <v>30377.32</v>
      </c>
      <c r="H52" s="21">
        <f t="shared" si="11"/>
        <v>-13478</v>
      </c>
      <c r="I52" s="63" t="s">
        <v>123</v>
      </c>
      <c r="J52" s="64" t="s">
        <v>124</v>
      </c>
      <c r="K52" s="63">
        <v>-13478</v>
      </c>
      <c r="L52" s="63" t="s">
        <v>114</v>
      </c>
      <c r="M52" s="64" t="s">
        <v>87</v>
      </c>
      <c r="N52" s="64"/>
      <c r="O52" s="65" t="s">
        <v>88</v>
      </c>
      <c r="P52" s="65" t="s">
        <v>89</v>
      </c>
    </row>
    <row r="53" spans="1:16" ht="12.75" customHeight="1" thickBot="1">
      <c r="A53" s="21" t="str">
        <f t="shared" si="6"/>
        <v> VSS 1.82 </v>
      </c>
      <c r="B53" s="6" t="str">
        <f t="shared" si="7"/>
        <v>I</v>
      </c>
      <c r="C53" s="21">
        <f t="shared" si="8"/>
        <v>30409.66</v>
      </c>
      <c r="D53" s="25" t="str">
        <f t="shared" si="9"/>
        <v>vis</v>
      </c>
      <c r="E53" s="62">
        <f>VLOOKUP(C53,Active!C$21:E$967,3,FALSE)</f>
        <v>-13442.024261410917</v>
      </c>
      <c r="F53" s="6" t="s">
        <v>82</v>
      </c>
      <c r="G53" s="25" t="str">
        <f t="shared" si="10"/>
        <v>30409.66</v>
      </c>
      <c r="H53" s="21">
        <f t="shared" si="11"/>
        <v>-13442</v>
      </c>
      <c r="I53" s="63" t="s">
        <v>125</v>
      </c>
      <c r="J53" s="64" t="s">
        <v>126</v>
      </c>
      <c r="K53" s="63">
        <v>-13442</v>
      </c>
      <c r="L53" s="63" t="s">
        <v>99</v>
      </c>
      <c r="M53" s="64" t="s">
        <v>87</v>
      </c>
      <c r="N53" s="64"/>
      <c r="O53" s="65" t="s">
        <v>88</v>
      </c>
      <c r="P53" s="65" t="s">
        <v>89</v>
      </c>
    </row>
    <row r="54" spans="1:16" ht="12.75" customHeight="1" thickBot="1">
      <c r="A54" s="21" t="str">
        <f t="shared" si="6"/>
        <v> VSS 1.82 </v>
      </c>
      <c r="B54" s="6" t="str">
        <f t="shared" si="7"/>
        <v>I</v>
      </c>
      <c r="C54" s="21">
        <f t="shared" si="8"/>
        <v>30704.5</v>
      </c>
      <c r="D54" s="25" t="str">
        <f t="shared" si="9"/>
        <v>vis</v>
      </c>
      <c r="E54" s="62">
        <f>VLOOKUP(C54,Active!C$21:E$967,3,FALSE)</f>
        <v>-13114.014613806576</v>
      </c>
      <c r="F54" s="6" t="s">
        <v>82</v>
      </c>
      <c r="G54" s="25" t="str">
        <f t="shared" si="10"/>
        <v>30704.50</v>
      </c>
      <c r="H54" s="21">
        <f t="shared" si="11"/>
        <v>-13114</v>
      </c>
      <c r="I54" s="63" t="s">
        <v>127</v>
      </c>
      <c r="J54" s="64" t="s">
        <v>128</v>
      </c>
      <c r="K54" s="63">
        <v>-13114</v>
      </c>
      <c r="L54" s="63" t="s">
        <v>120</v>
      </c>
      <c r="M54" s="64" t="s">
        <v>87</v>
      </c>
      <c r="N54" s="64"/>
      <c r="O54" s="65" t="s">
        <v>88</v>
      </c>
      <c r="P54" s="65" t="s">
        <v>89</v>
      </c>
    </row>
    <row r="55" spans="1:16" ht="12.75" customHeight="1" thickBot="1">
      <c r="A55" s="21" t="str">
        <f t="shared" si="6"/>
        <v> VSS 1.82 </v>
      </c>
      <c r="B55" s="6" t="str">
        <f t="shared" si="7"/>
        <v>I</v>
      </c>
      <c r="C55" s="21">
        <f t="shared" si="8"/>
        <v>31027.200000000001</v>
      </c>
      <c r="D55" s="25" t="str">
        <f t="shared" si="9"/>
        <v>vis</v>
      </c>
      <c r="E55" s="62">
        <f>VLOOKUP(C55,Active!C$21:E$967,3,FALSE)</f>
        <v>-12755.010702254815</v>
      </c>
      <c r="F55" s="6" t="s">
        <v>82</v>
      </c>
      <c r="G55" s="25" t="str">
        <f t="shared" si="10"/>
        <v>31027.20</v>
      </c>
      <c r="H55" s="21">
        <f t="shared" si="11"/>
        <v>-12755</v>
      </c>
      <c r="I55" s="63" t="s">
        <v>129</v>
      </c>
      <c r="J55" s="64" t="s">
        <v>130</v>
      </c>
      <c r="K55" s="63">
        <v>-12755</v>
      </c>
      <c r="L55" s="63" t="s">
        <v>120</v>
      </c>
      <c r="M55" s="64" t="s">
        <v>131</v>
      </c>
      <c r="N55" s="64"/>
      <c r="O55" s="65" t="s">
        <v>88</v>
      </c>
      <c r="P55" s="65" t="s">
        <v>89</v>
      </c>
    </row>
    <row r="56" spans="1:16" ht="12.75" customHeight="1" thickBot="1">
      <c r="A56" s="21" t="str">
        <f t="shared" si="6"/>
        <v> BBS 21 </v>
      </c>
      <c r="B56" s="6" t="str">
        <f t="shared" si="7"/>
        <v>I</v>
      </c>
      <c r="C56" s="21">
        <f t="shared" si="8"/>
        <v>42492.370999999999</v>
      </c>
      <c r="D56" s="25" t="str">
        <f t="shared" si="9"/>
        <v>vis</v>
      </c>
      <c r="E56" s="62">
        <f>VLOOKUP(C56,Active!C$21:E$967,3,FALSE)</f>
        <v>-2.2250010017037429E-3</v>
      </c>
      <c r="F56" s="6" t="s">
        <v>82</v>
      </c>
      <c r="G56" s="25" t="str">
        <f t="shared" si="10"/>
        <v>42492.371</v>
      </c>
      <c r="H56" s="21">
        <f t="shared" si="11"/>
        <v>0</v>
      </c>
      <c r="I56" s="63" t="s">
        <v>132</v>
      </c>
      <c r="J56" s="64" t="s">
        <v>133</v>
      </c>
      <c r="K56" s="63">
        <v>0</v>
      </c>
      <c r="L56" s="63" t="s">
        <v>134</v>
      </c>
      <c r="M56" s="64" t="s">
        <v>131</v>
      </c>
      <c r="N56" s="64"/>
      <c r="O56" s="65" t="s">
        <v>135</v>
      </c>
      <c r="P56" s="65" t="s">
        <v>136</v>
      </c>
    </row>
    <row r="57" spans="1:16" ht="12.75" customHeight="1" thickBot="1">
      <c r="A57" s="21" t="str">
        <f t="shared" si="6"/>
        <v> BBS 21 </v>
      </c>
      <c r="B57" s="6" t="str">
        <f t="shared" si="7"/>
        <v>I</v>
      </c>
      <c r="C57" s="21">
        <f t="shared" si="8"/>
        <v>42501.358999999997</v>
      </c>
      <c r="D57" s="25" t="str">
        <f t="shared" si="9"/>
        <v>vis</v>
      </c>
      <c r="E57" s="62">
        <f>VLOOKUP(C57,Active!C$21:E$967,3,FALSE)</f>
        <v>9.9969294986151009</v>
      </c>
      <c r="F57" s="6" t="s">
        <v>82</v>
      </c>
      <c r="G57" s="25" t="str">
        <f t="shared" si="10"/>
        <v>42501.359</v>
      </c>
      <c r="H57" s="21">
        <f t="shared" si="11"/>
        <v>10</v>
      </c>
      <c r="I57" s="63" t="s">
        <v>137</v>
      </c>
      <c r="J57" s="64" t="s">
        <v>138</v>
      </c>
      <c r="K57" s="63">
        <v>10</v>
      </c>
      <c r="L57" s="63" t="s">
        <v>83</v>
      </c>
      <c r="M57" s="64" t="s">
        <v>131</v>
      </c>
      <c r="N57" s="64"/>
      <c r="O57" s="65" t="s">
        <v>135</v>
      </c>
      <c r="P57" s="65" t="s">
        <v>136</v>
      </c>
    </row>
    <row r="58" spans="1:16" ht="12.75" customHeight="1" thickBot="1">
      <c r="A58" s="21" t="str">
        <f t="shared" si="6"/>
        <v> BBS 23 </v>
      </c>
      <c r="B58" s="6" t="str">
        <f t="shared" si="7"/>
        <v>I</v>
      </c>
      <c r="C58" s="21">
        <f t="shared" si="8"/>
        <v>42624.506999999998</v>
      </c>
      <c r="D58" s="25" t="str">
        <f t="shared" si="9"/>
        <v>vis</v>
      </c>
      <c r="E58" s="62">
        <f>VLOOKUP(C58,Active!C$21:E$967,3,FALSE)</f>
        <v>146.99914114961152</v>
      </c>
      <c r="F58" s="6" t="s">
        <v>82</v>
      </c>
      <c r="G58" s="25" t="str">
        <f t="shared" si="10"/>
        <v>42624.507</v>
      </c>
      <c r="H58" s="21">
        <f t="shared" si="11"/>
        <v>147</v>
      </c>
      <c r="I58" s="63" t="s">
        <v>139</v>
      </c>
      <c r="J58" s="64" t="s">
        <v>140</v>
      </c>
      <c r="K58" s="63">
        <v>147</v>
      </c>
      <c r="L58" s="63" t="s">
        <v>141</v>
      </c>
      <c r="M58" s="64" t="s">
        <v>131</v>
      </c>
      <c r="N58" s="64"/>
      <c r="O58" s="65" t="s">
        <v>135</v>
      </c>
      <c r="P58" s="65" t="s">
        <v>142</v>
      </c>
    </row>
    <row r="59" spans="1:16" ht="12.75" customHeight="1" thickBot="1">
      <c r="A59" s="21" t="str">
        <f t="shared" si="6"/>
        <v> BBS 23 </v>
      </c>
      <c r="B59" s="6" t="str">
        <f t="shared" si="7"/>
        <v>I</v>
      </c>
      <c r="C59" s="21">
        <f t="shared" si="8"/>
        <v>42641.586000000003</v>
      </c>
      <c r="D59" s="25" t="str">
        <f t="shared" si="9"/>
        <v>vis</v>
      </c>
      <c r="E59" s="62">
        <f>VLOOKUP(C59,Active!C$21:E$967,3,FALSE)</f>
        <v>165.9995371997955</v>
      </c>
      <c r="F59" s="6" t="s">
        <v>82</v>
      </c>
      <c r="G59" s="25" t="str">
        <f t="shared" si="10"/>
        <v>42641.586</v>
      </c>
      <c r="H59" s="21">
        <f t="shared" si="11"/>
        <v>166</v>
      </c>
      <c r="I59" s="63" t="s">
        <v>143</v>
      </c>
      <c r="J59" s="64" t="s">
        <v>144</v>
      </c>
      <c r="K59" s="63">
        <v>166</v>
      </c>
      <c r="L59" s="63" t="s">
        <v>145</v>
      </c>
      <c r="M59" s="64" t="s">
        <v>131</v>
      </c>
      <c r="N59" s="64"/>
      <c r="O59" s="65" t="s">
        <v>135</v>
      </c>
      <c r="P59" s="65" t="s">
        <v>142</v>
      </c>
    </row>
    <row r="60" spans="1:16" ht="12.75" customHeight="1" thickBot="1">
      <c r="A60" s="21" t="str">
        <f t="shared" si="6"/>
        <v> BBS 23 </v>
      </c>
      <c r="B60" s="6" t="str">
        <f t="shared" si="7"/>
        <v>I</v>
      </c>
      <c r="C60" s="21">
        <f t="shared" si="8"/>
        <v>42652.374000000003</v>
      </c>
      <c r="D60" s="25" t="str">
        <f t="shared" si="9"/>
        <v>vis</v>
      </c>
      <c r="E60" s="62">
        <f>VLOOKUP(C60,Active!C$21:E$967,3,FALSE)</f>
        <v>178.00119260054095</v>
      </c>
      <c r="F60" s="6" t="s">
        <v>82</v>
      </c>
      <c r="G60" s="25" t="str">
        <f t="shared" si="10"/>
        <v>42652.374</v>
      </c>
      <c r="H60" s="21">
        <f t="shared" si="11"/>
        <v>178</v>
      </c>
      <c r="I60" s="63" t="s">
        <v>146</v>
      </c>
      <c r="J60" s="64" t="s">
        <v>147</v>
      </c>
      <c r="K60" s="63">
        <v>178</v>
      </c>
      <c r="L60" s="63" t="s">
        <v>148</v>
      </c>
      <c r="M60" s="64" t="s">
        <v>131</v>
      </c>
      <c r="N60" s="64"/>
      <c r="O60" s="65" t="s">
        <v>135</v>
      </c>
      <c r="P60" s="65" t="s">
        <v>142</v>
      </c>
    </row>
    <row r="61" spans="1:16" ht="12.75" customHeight="1" thickBot="1">
      <c r="A61" s="21" t="str">
        <f t="shared" si="6"/>
        <v> BBS 24 </v>
      </c>
      <c r="B61" s="6" t="str">
        <f t="shared" si="7"/>
        <v>I</v>
      </c>
      <c r="C61" s="21">
        <f t="shared" si="8"/>
        <v>42742.271999999997</v>
      </c>
      <c r="D61" s="25" t="str">
        <f t="shared" si="9"/>
        <v>vis</v>
      </c>
      <c r="E61" s="62">
        <f>VLOOKUP(C61,Active!C$21:E$967,3,FALSE)</f>
        <v>278.01276260574053</v>
      </c>
      <c r="F61" s="6" t="s">
        <v>82</v>
      </c>
      <c r="G61" s="25" t="str">
        <f t="shared" si="10"/>
        <v>42742.272</v>
      </c>
      <c r="H61" s="21">
        <f t="shared" si="11"/>
        <v>278</v>
      </c>
      <c r="I61" s="63" t="s">
        <v>149</v>
      </c>
      <c r="J61" s="64" t="s">
        <v>150</v>
      </c>
      <c r="K61" s="63">
        <v>278</v>
      </c>
      <c r="L61" s="63" t="s">
        <v>151</v>
      </c>
      <c r="M61" s="64" t="s">
        <v>131</v>
      </c>
      <c r="N61" s="64"/>
      <c r="O61" s="65" t="s">
        <v>135</v>
      </c>
      <c r="P61" s="65" t="s">
        <v>152</v>
      </c>
    </row>
    <row r="62" spans="1:16" ht="12.75" customHeight="1" thickBot="1">
      <c r="A62" s="21" t="str">
        <f t="shared" si="6"/>
        <v> BBS 25 </v>
      </c>
      <c r="B62" s="6" t="str">
        <f t="shared" si="7"/>
        <v>I</v>
      </c>
      <c r="C62" s="21">
        <f t="shared" si="8"/>
        <v>42777.305</v>
      </c>
      <c r="D62" s="25" t="str">
        <f t="shared" si="9"/>
        <v>vis</v>
      </c>
      <c r="E62" s="62">
        <f>VLOOKUP(C62,Active!C$21:E$967,3,FALSE)</f>
        <v>316.98699264414745</v>
      </c>
      <c r="F62" s="6" t="s">
        <v>82</v>
      </c>
      <c r="G62" s="25" t="str">
        <f t="shared" si="10"/>
        <v>42777.305</v>
      </c>
      <c r="H62" s="21">
        <f t="shared" si="11"/>
        <v>317</v>
      </c>
      <c r="I62" s="63" t="s">
        <v>153</v>
      </c>
      <c r="J62" s="64" t="s">
        <v>154</v>
      </c>
      <c r="K62" s="63">
        <v>317</v>
      </c>
      <c r="L62" s="63" t="s">
        <v>155</v>
      </c>
      <c r="M62" s="64" t="s">
        <v>131</v>
      </c>
      <c r="N62" s="64"/>
      <c r="O62" s="65" t="s">
        <v>135</v>
      </c>
      <c r="P62" s="65" t="s">
        <v>156</v>
      </c>
    </row>
    <row r="63" spans="1:16" ht="12.75" customHeight="1" thickBot="1">
      <c r="A63" s="21" t="str">
        <f t="shared" si="6"/>
        <v> BBS 38 </v>
      </c>
      <c r="B63" s="6" t="str">
        <f t="shared" si="7"/>
        <v>I</v>
      </c>
      <c r="C63" s="21">
        <f t="shared" si="8"/>
        <v>43743.612000000001</v>
      </c>
      <c r="D63" s="25" t="str">
        <f t="shared" si="9"/>
        <v>vis</v>
      </c>
      <c r="E63" s="62">
        <f>VLOOKUP(C63,Active!C$21:E$967,3,FALSE)</f>
        <v>1392.0040139018079</v>
      </c>
      <c r="F63" s="6" t="s">
        <v>82</v>
      </c>
      <c r="G63" s="25" t="str">
        <f t="shared" si="10"/>
        <v>43743.612</v>
      </c>
      <c r="H63" s="21">
        <f t="shared" si="11"/>
        <v>1392</v>
      </c>
      <c r="I63" s="63" t="s">
        <v>157</v>
      </c>
      <c r="J63" s="64" t="s">
        <v>158</v>
      </c>
      <c r="K63" s="63">
        <v>1392</v>
      </c>
      <c r="L63" s="63" t="s">
        <v>159</v>
      </c>
      <c r="M63" s="64" t="s">
        <v>131</v>
      </c>
      <c r="N63" s="64"/>
      <c r="O63" s="65" t="s">
        <v>135</v>
      </c>
      <c r="P63" s="65" t="s">
        <v>160</v>
      </c>
    </row>
    <row r="64" spans="1:16" ht="12.75" customHeight="1" thickBot="1">
      <c r="A64" s="21" t="str">
        <f t="shared" si="6"/>
        <v>IBVS 3875 </v>
      </c>
      <c r="B64" s="6" t="str">
        <f t="shared" si="7"/>
        <v>I</v>
      </c>
      <c r="C64" s="21">
        <f t="shared" si="8"/>
        <v>47390.366900000001</v>
      </c>
      <c r="D64" s="25" t="str">
        <f t="shared" si="9"/>
        <v>vis</v>
      </c>
      <c r="E64" s="62">
        <f>VLOOKUP(C64,Active!C$21:E$967,3,FALSE)</f>
        <v>5449.0206658093011</v>
      </c>
      <c r="F64" s="6" t="s">
        <v>82</v>
      </c>
      <c r="G64" s="25" t="str">
        <f t="shared" si="10"/>
        <v>47390.3669</v>
      </c>
      <c r="H64" s="21">
        <f t="shared" si="11"/>
        <v>5449</v>
      </c>
      <c r="I64" s="63" t="s">
        <v>161</v>
      </c>
      <c r="J64" s="64" t="s">
        <v>162</v>
      </c>
      <c r="K64" s="63">
        <v>5449</v>
      </c>
      <c r="L64" s="63" t="s">
        <v>163</v>
      </c>
      <c r="M64" s="64" t="s">
        <v>164</v>
      </c>
      <c r="N64" s="64" t="s">
        <v>165</v>
      </c>
      <c r="O64" s="65" t="s">
        <v>166</v>
      </c>
      <c r="P64" s="66" t="s">
        <v>167</v>
      </c>
    </row>
    <row r="65" spans="1:16" ht="12.75" customHeight="1" thickBot="1">
      <c r="A65" s="21" t="str">
        <f t="shared" si="6"/>
        <v> BRNO 31 </v>
      </c>
      <c r="B65" s="6" t="str">
        <f t="shared" si="7"/>
        <v>I</v>
      </c>
      <c r="C65" s="21">
        <f t="shared" si="8"/>
        <v>48562.504000000001</v>
      </c>
      <c r="D65" s="25" t="str">
        <f t="shared" si="9"/>
        <v>vis</v>
      </c>
      <c r="E65" s="62">
        <f>VLOOKUP(C65,Active!C$21:E$967,3,FALSE)</f>
        <v>6753.023776360701</v>
      </c>
      <c r="F65" s="6" t="s">
        <v>82</v>
      </c>
      <c r="G65" s="25" t="str">
        <f t="shared" si="10"/>
        <v>48562.504</v>
      </c>
      <c r="H65" s="21">
        <f t="shared" si="11"/>
        <v>6753</v>
      </c>
      <c r="I65" s="63" t="s">
        <v>168</v>
      </c>
      <c r="J65" s="64" t="s">
        <v>169</v>
      </c>
      <c r="K65" s="63">
        <v>6753</v>
      </c>
      <c r="L65" s="63" t="s">
        <v>170</v>
      </c>
      <c r="M65" s="64" t="s">
        <v>131</v>
      </c>
      <c r="N65" s="64"/>
      <c r="O65" s="65" t="s">
        <v>171</v>
      </c>
      <c r="P65" s="65" t="s">
        <v>172</v>
      </c>
    </row>
    <row r="66" spans="1:16" ht="12.75" customHeight="1" thickBot="1">
      <c r="A66" s="21" t="str">
        <f t="shared" si="6"/>
        <v> BRNO 31 </v>
      </c>
      <c r="B66" s="6" t="str">
        <f t="shared" si="7"/>
        <v>I</v>
      </c>
      <c r="C66" s="21">
        <f t="shared" si="8"/>
        <v>48625.425999999999</v>
      </c>
      <c r="D66" s="25" t="str">
        <f t="shared" si="9"/>
        <v>vis</v>
      </c>
      <c r="E66" s="62">
        <f>VLOOKUP(C66,Active!C$21:E$967,3,FALSE)</f>
        <v>6823.0245328610399</v>
      </c>
      <c r="F66" s="6" t="s">
        <v>82</v>
      </c>
      <c r="G66" s="25" t="str">
        <f t="shared" si="10"/>
        <v>48625.426</v>
      </c>
      <c r="H66" s="21">
        <f t="shared" si="11"/>
        <v>6823</v>
      </c>
      <c r="I66" s="63" t="s">
        <v>173</v>
      </c>
      <c r="J66" s="64" t="s">
        <v>174</v>
      </c>
      <c r="K66" s="63">
        <v>6823</v>
      </c>
      <c r="L66" s="63" t="s">
        <v>175</v>
      </c>
      <c r="M66" s="64" t="s">
        <v>131</v>
      </c>
      <c r="N66" s="64"/>
      <c r="O66" s="65" t="s">
        <v>176</v>
      </c>
      <c r="P66" s="65" t="s">
        <v>172</v>
      </c>
    </row>
    <row r="67" spans="1:16" ht="12.75" customHeight="1" thickBot="1">
      <c r="A67" s="21" t="str">
        <f t="shared" si="6"/>
        <v> BBS 107 </v>
      </c>
      <c r="B67" s="6" t="str">
        <f t="shared" si="7"/>
        <v>I</v>
      </c>
      <c r="C67" s="21">
        <f t="shared" si="8"/>
        <v>49567.447999999997</v>
      </c>
      <c r="D67" s="25" t="str">
        <f t="shared" si="9"/>
        <v>vis</v>
      </c>
      <c r="E67" s="62">
        <f>VLOOKUP(C67,Active!C$21:E$967,3,FALSE)</f>
        <v>7871.0244794610126</v>
      </c>
      <c r="F67" s="6" t="s">
        <v>82</v>
      </c>
      <c r="G67" s="25" t="str">
        <f t="shared" si="10"/>
        <v>49567.448</v>
      </c>
      <c r="H67" s="21">
        <f t="shared" si="11"/>
        <v>7871</v>
      </c>
      <c r="I67" s="63" t="s">
        <v>177</v>
      </c>
      <c r="J67" s="64" t="s">
        <v>178</v>
      </c>
      <c r="K67" s="63">
        <v>7871</v>
      </c>
      <c r="L67" s="63" t="s">
        <v>175</v>
      </c>
      <c r="M67" s="64" t="s">
        <v>131</v>
      </c>
      <c r="N67" s="64"/>
      <c r="O67" s="65" t="s">
        <v>135</v>
      </c>
      <c r="P67" s="65" t="s">
        <v>179</v>
      </c>
    </row>
    <row r="68" spans="1:16" ht="12.75" customHeight="1" thickBot="1">
      <c r="A68" s="21" t="str">
        <f t="shared" si="6"/>
        <v> BBS 108 </v>
      </c>
      <c r="B68" s="6" t="str">
        <f t="shared" si="7"/>
        <v>I</v>
      </c>
      <c r="C68" s="21">
        <f t="shared" si="8"/>
        <v>49649.235999999997</v>
      </c>
      <c r="D68" s="25" t="str">
        <f t="shared" si="9"/>
        <v>vis</v>
      </c>
      <c r="E68" s="62">
        <f>VLOOKUP(C68,Active!C$21:E$967,3,FALSE)</f>
        <v>7962.0136704061488</v>
      </c>
      <c r="F68" s="6" t="s">
        <v>82</v>
      </c>
      <c r="G68" s="25" t="str">
        <f t="shared" si="10"/>
        <v>49649.236</v>
      </c>
      <c r="H68" s="21">
        <f t="shared" si="11"/>
        <v>7962</v>
      </c>
      <c r="I68" s="63" t="s">
        <v>180</v>
      </c>
      <c r="J68" s="64" t="s">
        <v>181</v>
      </c>
      <c r="K68" s="63">
        <v>7962</v>
      </c>
      <c r="L68" s="63" t="s">
        <v>182</v>
      </c>
      <c r="M68" s="64" t="s">
        <v>131</v>
      </c>
      <c r="N68" s="64"/>
      <c r="O68" s="65" t="s">
        <v>135</v>
      </c>
      <c r="P68" s="65" t="s">
        <v>183</v>
      </c>
    </row>
    <row r="69" spans="1:16" ht="12.75" customHeight="1" thickBot="1">
      <c r="A69" s="21" t="str">
        <f t="shared" si="6"/>
        <v> BBS 113 </v>
      </c>
      <c r="B69" s="6" t="str">
        <f t="shared" si="7"/>
        <v>I</v>
      </c>
      <c r="C69" s="21">
        <f t="shared" si="8"/>
        <v>50313.506999999998</v>
      </c>
      <c r="D69" s="25" t="str">
        <f t="shared" si="9"/>
        <v>vis</v>
      </c>
      <c r="E69" s="62">
        <f>VLOOKUP(C69,Active!C$21:E$967,3,FALSE)</f>
        <v>8701.0154904569681</v>
      </c>
      <c r="F69" s="6" t="s">
        <v>82</v>
      </c>
      <c r="G69" s="25" t="str">
        <f t="shared" si="10"/>
        <v>50313.507</v>
      </c>
      <c r="H69" s="21">
        <f t="shared" si="11"/>
        <v>8701</v>
      </c>
      <c r="I69" s="63" t="s">
        <v>184</v>
      </c>
      <c r="J69" s="64" t="s">
        <v>185</v>
      </c>
      <c r="K69" s="63">
        <v>8701</v>
      </c>
      <c r="L69" s="63" t="s">
        <v>186</v>
      </c>
      <c r="M69" s="64" t="s">
        <v>131</v>
      </c>
      <c r="N69" s="64"/>
      <c r="O69" s="65" t="s">
        <v>135</v>
      </c>
      <c r="P69" s="65" t="s">
        <v>187</v>
      </c>
    </row>
    <row r="70" spans="1:16" ht="12.75" customHeight="1" thickBot="1">
      <c r="A70" s="21" t="str">
        <f t="shared" si="6"/>
        <v> BBS 114 </v>
      </c>
      <c r="B70" s="6" t="str">
        <f t="shared" si="7"/>
        <v>I</v>
      </c>
      <c r="C70" s="21">
        <f t="shared" si="8"/>
        <v>50502.281999999999</v>
      </c>
      <c r="D70" s="25" t="str">
        <f t="shared" si="9"/>
        <v>vis</v>
      </c>
      <c r="E70" s="62">
        <f>VLOOKUP(C70,Active!C$21:E$967,3,FALSE)</f>
        <v>8911.0277724624975</v>
      </c>
      <c r="F70" s="6" t="s">
        <v>82</v>
      </c>
      <c r="G70" s="25" t="str">
        <f t="shared" si="10"/>
        <v>50502.282</v>
      </c>
      <c r="H70" s="21">
        <f t="shared" si="11"/>
        <v>8911</v>
      </c>
      <c r="I70" s="63" t="s">
        <v>188</v>
      </c>
      <c r="J70" s="64" t="s">
        <v>189</v>
      </c>
      <c r="K70" s="63">
        <v>8911</v>
      </c>
      <c r="L70" s="63" t="s">
        <v>190</v>
      </c>
      <c r="M70" s="64" t="s">
        <v>131</v>
      </c>
      <c r="N70" s="64"/>
      <c r="O70" s="65" t="s">
        <v>135</v>
      </c>
      <c r="P70" s="65" t="s">
        <v>191</v>
      </c>
    </row>
    <row r="71" spans="1:16" ht="12.75" customHeight="1" thickBot="1">
      <c r="A71" s="21" t="str">
        <f t="shared" si="6"/>
        <v> BBS 115 </v>
      </c>
      <c r="B71" s="6" t="str">
        <f t="shared" si="7"/>
        <v>I</v>
      </c>
      <c r="C71" s="21">
        <f t="shared" si="8"/>
        <v>50615.53</v>
      </c>
      <c r="D71" s="25" t="str">
        <f t="shared" si="9"/>
        <v>vis</v>
      </c>
      <c r="E71" s="62">
        <f>VLOOKUP(C71,Active!C$21:E$967,3,FALSE)</f>
        <v>9037.0162291573015</v>
      </c>
      <c r="F71" s="6" t="s">
        <v>82</v>
      </c>
      <c r="G71" s="25" t="str">
        <f t="shared" si="10"/>
        <v>50615.530</v>
      </c>
      <c r="H71" s="21">
        <f t="shared" si="11"/>
        <v>9037</v>
      </c>
      <c r="I71" s="63" t="s">
        <v>192</v>
      </c>
      <c r="J71" s="64" t="s">
        <v>193</v>
      </c>
      <c r="K71" s="63">
        <v>9037</v>
      </c>
      <c r="L71" s="63" t="s">
        <v>194</v>
      </c>
      <c r="M71" s="64" t="s">
        <v>131</v>
      </c>
      <c r="N71" s="64"/>
      <c r="O71" s="65" t="s">
        <v>135</v>
      </c>
      <c r="P71" s="65" t="s">
        <v>195</v>
      </c>
    </row>
    <row r="72" spans="1:16" ht="12.75" customHeight="1" thickBot="1">
      <c r="A72" s="21" t="str">
        <f t="shared" si="6"/>
        <v> BBS 116 </v>
      </c>
      <c r="B72" s="6" t="str">
        <f t="shared" si="7"/>
        <v>I</v>
      </c>
      <c r="C72" s="21">
        <f t="shared" si="8"/>
        <v>50714.411</v>
      </c>
      <c r="D72" s="25" t="str">
        <f t="shared" si="9"/>
        <v>vis</v>
      </c>
      <c r="E72" s="62">
        <f>VLOOKUP(C72,Active!C$21:E$967,3,FALSE)</f>
        <v>9147.0213911596256</v>
      </c>
      <c r="F72" s="6" t="s">
        <v>82</v>
      </c>
      <c r="G72" s="25" t="str">
        <f t="shared" si="10"/>
        <v>50714.411</v>
      </c>
      <c r="H72" s="21">
        <f t="shared" si="11"/>
        <v>9147</v>
      </c>
      <c r="I72" s="63" t="s">
        <v>196</v>
      </c>
      <c r="J72" s="64" t="s">
        <v>197</v>
      </c>
      <c r="K72" s="63">
        <v>9147</v>
      </c>
      <c r="L72" s="63" t="s">
        <v>198</v>
      </c>
      <c r="M72" s="64" t="s">
        <v>131</v>
      </c>
      <c r="N72" s="64"/>
      <c r="O72" s="65" t="s">
        <v>176</v>
      </c>
      <c r="P72" s="65" t="s">
        <v>199</v>
      </c>
    </row>
    <row r="73" spans="1:16" ht="12.75" customHeight="1" thickBot="1">
      <c r="A73" s="21" t="str">
        <f t="shared" si="6"/>
        <v> BBS 116 </v>
      </c>
      <c r="B73" s="6" t="str">
        <f t="shared" si="7"/>
        <v>I</v>
      </c>
      <c r="C73" s="21">
        <f t="shared" si="8"/>
        <v>50759.353000000003</v>
      </c>
      <c r="D73" s="25" t="str">
        <f t="shared" si="9"/>
        <v>vis</v>
      </c>
      <c r="E73" s="62">
        <f>VLOOKUP(C73,Active!C$21:E$967,3,FALSE)</f>
        <v>9197.0193886587276</v>
      </c>
      <c r="F73" s="6" t="s">
        <v>82</v>
      </c>
      <c r="G73" s="25" t="str">
        <f t="shared" si="10"/>
        <v>50759.353</v>
      </c>
      <c r="H73" s="21">
        <f t="shared" si="11"/>
        <v>9197</v>
      </c>
      <c r="I73" s="63" t="s">
        <v>205</v>
      </c>
      <c r="J73" s="64" t="s">
        <v>206</v>
      </c>
      <c r="K73" s="63">
        <v>9197</v>
      </c>
      <c r="L73" s="63" t="s">
        <v>207</v>
      </c>
      <c r="M73" s="64" t="s">
        <v>131</v>
      </c>
      <c r="N73" s="64"/>
      <c r="O73" s="65" t="s">
        <v>135</v>
      </c>
      <c r="P73" s="65" t="s">
        <v>199</v>
      </c>
    </row>
    <row r="74" spans="1:16" ht="12.75" customHeight="1" thickBot="1">
      <c r="A74" s="21" t="str">
        <f t="shared" si="6"/>
        <v> BBS 118 </v>
      </c>
      <c r="B74" s="6" t="str">
        <f t="shared" si="7"/>
        <v>I</v>
      </c>
      <c r="C74" s="21">
        <f t="shared" si="8"/>
        <v>51033.500999999997</v>
      </c>
      <c r="D74" s="25" t="str">
        <f t="shared" si="9"/>
        <v>vis</v>
      </c>
      <c r="E74" s="62">
        <f>VLOOKUP(C74,Active!C$21:E$967,3,FALSE)</f>
        <v>9502.0091759041261</v>
      </c>
      <c r="F74" s="6" t="s">
        <v>82</v>
      </c>
      <c r="G74" s="25" t="str">
        <f t="shared" si="10"/>
        <v>51033.501</v>
      </c>
      <c r="H74" s="21">
        <f t="shared" si="11"/>
        <v>9502</v>
      </c>
      <c r="I74" s="63" t="s">
        <v>208</v>
      </c>
      <c r="J74" s="64" t="s">
        <v>209</v>
      </c>
      <c r="K74" s="63">
        <v>9502</v>
      </c>
      <c r="L74" s="63" t="s">
        <v>210</v>
      </c>
      <c r="M74" s="64" t="s">
        <v>131</v>
      </c>
      <c r="N74" s="64"/>
      <c r="O74" s="65" t="s">
        <v>135</v>
      </c>
      <c r="P74" s="65" t="s">
        <v>211</v>
      </c>
    </row>
    <row r="75" spans="1:16" ht="12.75" customHeight="1" thickBot="1">
      <c r="A75" s="21" t="str">
        <f t="shared" ref="A75:A90" si="12">P75</f>
        <v> BBS 121 </v>
      </c>
      <c r="B75" s="6" t="str">
        <f t="shared" ref="B75:B90" si="13">IF(H75=INT(H75),"I","II")</f>
        <v>I</v>
      </c>
      <c r="C75" s="21">
        <f t="shared" ref="C75:C90" si="14">1*G75</f>
        <v>51479.355000000003</v>
      </c>
      <c r="D75" s="25" t="str">
        <f t="shared" ref="D75:D90" si="15">VLOOKUP(F75,I$1:J$5,2,FALSE)</f>
        <v>vis</v>
      </c>
      <c r="E75" s="62">
        <f>VLOOKUP(C75,Active!C$21:E$967,3,FALSE)</f>
        <v>9998.0219741098917</v>
      </c>
      <c r="F75" s="6" t="s">
        <v>82</v>
      </c>
      <c r="G75" s="25" t="str">
        <f t="shared" ref="G75:G90" si="16">MID(I75,3,LEN(I75)-3)</f>
        <v>51479.355</v>
      </c>
      <c r="H75" s="21">
        <f t="shared" ref="H75:H90" si="17">1*K75</f>
        <v>9998</v>
      </c>
      <c r="I75" s="63" t="s">
        <v>216</v>
      </c>
      <c r="J75" s="64" t="s">
        <v>217</v>
      </c>
      <c r="K75" s="63">
        <v>9998</v>
      </c>
      <c r="L75" s="63" t="s">
        <v>218</v>
      </c>
      <c r="M75" s="64" t="s">
        <v>131</v>
      </c>
      <c r="N75" s="64"/>
      <c r="O75" s="65" t="s">
        <v>135</v>
      </c>
      <c r="P75" s="65" t="s">
        <v>219</v>
      </c>
    </row>
    <row r="76" spans="1:16" ht="12.75" customHeight="1" thickBot="1">
      <c r="A76" s="21" t="str">
        <f t="shared" si="12"/>
        <v> BBS 122 </v>
      </c>
      <c r="B76" s="6" t="str">
        <f t="shared" si="13"/>
        <v>I</v>
      </c>
      <c r="C76" s="21">
        <f t="shared" si="14"/>
        <v>51569.237000000001</v>
      </c>
      <c r="D76" s="25" t="str">
        <f t="shared" si="15"/>
        <v>vis</v>
      </c>
      <c r="E76" s="62">
        <f>VLOOKUP(C76,Active!C$21:E$967,3,FALSE)</f>
        <v>10098.015744107086</v>
      </c>
      <c r="F76" s="6" t="s">
        <v>82</v>
      </c>
      <c r="G76" s="25" t="str">
        <f t="shared" si="16"/>
        <v>51569.237</v>
      </c>
      <c r="H76" s="21">
        <f t="shared" si="17"/>
        <v>10098</v>
      </c>
      <c r="I76" s="63" t="s">
        <v>220</v>
      </c>
      <c r="J76" s="64" t="s">
        <v>221</v>
      </c>
      <c r="K76" s="63">
        <v>10098</v>
      </c>
      <c r="L76" s="63" t="s">
        <v>186</v>
      </c>
      <c r="M76" s="64" t="s">
        <v>131</v>
      </c>
      <c r="N76" s="64"/>
      <c r="O76" s="65" t="s">
        <v>135</v>
      </c>
      <c r="P76" s="65" t="s">
        <v>222</v>
      </c>
    </row>
    <row r="77" spans="1:16" ht="12.75" customHeight="1" thickBot="1">
      <c r="A77" s="21" t="str">
        <f t="shared" si="12"/>
        <v> BBS 123 </v>
      </c>
      <c r="B77" s="6" t="str">
        <f t="shared" si="13"/>
        <v>I</v>
      </c>
      <c r="C77" s="21">
        <f t="shared" si="14"/>
        <v>51780.474999999999</v>
      </c>
      <c r="D77" s="25" t="str">
        <f t="shared" si="15"/>
        <v>vis</v>
      </c>
      <c r="E77" s="62">
        <f>VLOOKUP(C77,Active!C$21:E$967,3,FALSE)</f>
        <v>10333.018124858156</v>
      </c>
      <c r="F77" s="6" t="s">
        <v>82</v>
      </c>
      <c r="G77" s="25" t="str">
        <f t="shared" si="16"/>
        <v>51780.475</v>
      </c>
      <c r="H77" s="21">
        <f t="shared" si="17"/>
        <v>10333</v>
      </c>
      <c r="I77" s="63" t="s">
        <v>223</v>
      </c>
      <c r="J77" s="64" t="s">
        <v>224</v>
      </c>
      <c r="K77" s="63">
        <v>10333</v>
      </c>
      <c r="L77" s="63" t="s">
        <v>225</v>
      </c>
      <c r="M77" s="64" t="s">
        <v>131</v>
      </c>
      <c r="N77" s="64"/>
      <c r="O77" s="65" t="s">
        <v>135</v>
      </c>
      <c r="P77" s="65" t="s">
        <v>226</v>
      </c>
    </row>
    <row r="78" spans="1:16" ht="12.75" customHeight="1" thickBot="1">
      <c r="A78" s="21" t="str">
        <f t="shared" si="12"/>
        <v>OEJV 0074 </v>
      </c>
      <c r="B78" s="6" t="str">
        <f t="shared" si="13"/>
        <v>I</v>
      </c>
      <c r="C78" s="21">
        <f t="shared" si="14"/>
        <v>52136.430999999997</v>
      </c>
      <c r="D78" s="25" t="str">
        <f t="shared" si="15"/>
        <v>vis</v>
      </c>
      <c r="E78" s="62" t="e">
        <f>VLOOKUP(C78,Active!C$21:E$967,3,FALSE)</f>
        <v>#N/A</v>
      </c>
      <c r="F78" s="6" t="s">
        <v>82</v>
      </c>
      <c r="G78" s="25" t="str">
        <f t="shared" si="16"/>
        <v>52136.431</v>
      </c>
      <c r="H78" s="21">
        <f t="shared" si="17"/>
        <v>10729</v>
      </c>
      <c r="I78" s="63" t="s">
        <v>235</v>
      </c>
      <c r="J78" s="64" t="s">
        <v>236</v>
      </c>
      <c r="K78" s="63">
        <v>10729</v>
      </c>
      <c r="L78" s="63" t="s">
        <v>207</v>
      </c>
      <c r="M78" s="64" t="s">
        <v>131</v>
      </c>
      <c r="N78" s="64"/>
      <c r="O78" s="65" t="s">
        <v>237</v>
      </c>
      <c r="P78" s="66" t="s">
        <v>238</v>
      </c>
    </row>
    <row r="79" spans="1:16" ht="12.75" customHeight="1" thickBot="1">
      <c r="A79" s="21" t="str">
        <f t="shared" si="12"/>
        <v> BBS 126 </v>
      </c>
      <c r="B79" s="6" t="str">
        <f t="shared" si="13"/>
        <v>I</v>
      </c>
      <c r="C79" s="21">
        <f t="shared" si="14"/>
        <v>52144.518400000001</v>
      </c>
      <c r="D79" s="25" t="str">
        <f t="shared" si="15"/>
        <v>vis</v>
      </c>
      <c r="E79" s="62">
        <f>VLOOKUP(C79,Active!C$21:E$967,3,FALSE)</f>
        <v>10738.016589607467</v>
      </c>
      <c r="F79" s="6" t="s">
        <v>82</v>
      </c>
      <c r="G79" s="25" t="str">
        <f t="shared" si="16"/>
        <v>52144.5184</v>
      </c>
      <c r="H79" s="21">
        <f t="shared" si="17"/>
        <v>10738</v>
      </c>
      <c r="I79" s="63" t="s">
        <v>239</v>
      </c>
      <c r="J79" s="64" t="s">
        <v>240</v>
      </c>
      <c r="K79" s="63">
        <v>10738</v>
      </c>
      <c r="L79" s="63" t="s">
        <v>241</v>
      </c>
      <c r="M79" s="64" t="s">
        <v>164</v>
      </c>
      <c r="N79" s="64" t="s">
        <v>165</v>
      </c>
      <c r="O79" s="65" t="s">
        <v>230</v>
      </c>
      <c r="P79" s="65" t="s">
        <v>242</v>
      </c>
    </row>
    <row r="80" spans="1:16" ht="12.75" customHeight="1" thickBot="1">
      <c r="A80" s="21" t="str">
        <f t="shared" si="12"/>
        <v> BBS 126 </v>
      </c>
      <c r="B80" s="6" t="str">
        <f t="shared" si="13"/>
        <v>I</v>
      </c>
      <c r="C80" s="21">
        <f t="shared" si="14"/>
        <v>52170.584999999999</v>
      </c>
      <c r="D80" s="25" t="str">
        <f t="shared" si="15"/>
        <v>vis</v>
      </c>
      <c r="E80" s="62">
        <f>VLOOKUP(C80,Active!C$21:E$967,3,FALSE)</f>
        <v>10767.015695157063</v>
      </c>
      <c r="F80" s="6" t="s">
        <v>82</v>
      </c>
      <c r="G80" s="25" t="str">
        <f t="shared" si="16"/>
        <v>52170.585</v>
      </c>
      <c r="H80" s="21">
        <f t="shared" si="17"/>
        <v>10767</v>
      </c>
      <c r="I80" s="63" t="s">
        <v>243</v>
      </c>
      <c r="J80" s="64" t="s">
        <v>244</v>
      </c>
      <c r="K80" s="63">
        <v>10767</v>
      </c>
      <c r="L80" s="63" t="s">
        <v>186</v>
      </c>
      <c r="M80" s="64" t="s">
        <v>131</v>
      </c>
      <c r="N80" s="64"/>
      <c r="O80" s="65" t="s">
        <v>135</v>
      </c>
      <c r="P80" s="65" t="s">
        <v>242</v>
      </c>
    </row>
    <row r="81" spans="1:16" ht="12.75" customHeight="1" thickBot="1">
      <c r="A81" s="21" t="str">
        <f t="shared" si="12"/>
        <v> BBS 127 </v>
      </c>
      <c r="B81" s="6" t="str">
        <f t="shared" si="13"/>
        <v>I</v>
      </c>
      <c r="C81" s="21">
        <f t="shared" si="14"/>
        <v>52252.368999999999</v>
      </c>
      <c r="D81" s="25" t="str">
        <f t="shared" si="15"/>
        <v>vis</v>
      </c>
      <c r="E81" s="62">
        <f>VLOOKUP(C81,Active!C$21:E$967,3,FALSE)</f>
        <v>10858.000436100196</v>
      </c>
      <c r="F81" s="6" t="s">
        <v>82</v>
      </c>
      <c r="G81" s="25" t="str">
        <f t="shared" si="16"/>
        <v>52252.369</v>
      </c>
      <c r="H81" s="21">
        <f t="shared" si="17"/>
        <v>10858</v>
      </c>
      <c r="I81" s="63" t="s">
        <v>245</v>
      </c>
      <c r="J81" s="64" t="s">
        <v>246</v>
      </c>
      <c r="K81" s="63">
        <v>10858</v>
      </c>
      <c r="L81" s="63" t="s">
        <v>247</v>
      </c>
      <c r="M81" s="64" t="s">
        <v>131</v>
      </c>
      <c r="N81" s="64"/>
      <c r="O81" s="65" t="s">
        <v>135</v>
      </c>
      <c r="P81" s="65" t="s">
        <v>248</v>
      </c>
    </row>
    <row r="82" spans="1:16" ht="12.75" customHeight="1" thickBot="1">
      <c r="A82" s="21" t="str">
        <f t="shared" si="12"/>
        <v> BBS 127 </v>
      </c>
      <c r="B82" s="6" t="str">
        <f t="shared" si="13"/>
        <v>I</v>
      </c>
      <c r="C82" s="21">
        <f t="shared" si="14"/>
        <v>52253.283100000001</v>
      </c>
      <c r="D82" s="25" t="str">
        <f t="shared" si="15"/>
        <v>vis</v>
      </c>
      <c r="E82" s="62">
        <f>VLOOKUP(C82,Active!C$21:E$967,3,FALSE)</f>
        <v>10859.017372807819</v>
      </c>
      <c r="F82" s="6" t="s">
        <v>82</v>
      </c>
      <c r="G82" s="25" t="str">
        <f t="shared" si="16"/>
        <v>52253.2831</v>
      </c>
      <c r="H82" s="21">
        <f t="shared" si="17"/>
        <v>10859</v>
      </c>
      <c r="I82" s="63" t="s">
        <v>249</v>
      </c>
      <c r="J82" s="64" t="s">
        <v>250</v>
      </c>
      <c r="K82" s="63">
        <v>10859</v>
      </c>
      <c r="L82" s="63" t="s">
        <v>214</v>
      </c>
      <c r="M82" s="64" t="s">
        <v>164</v>
      </c>
      <c r="N82" s="64" t="s">
        <v>165</v>
      </c>
      <c r="O82" s="65" t="s">
        <v>251</v>
      </c>
      <c r="P82" s="65" t="s">
        <v>248</v>
      </c>
    </row>
    <row r="83" spans="1:16" ht="12.75" customHeight="1" thickBot="1">
      <c r="A83" s="21" t="str">
        <f t="shared" si="12"/>
        <v> BBS 128 </v>
      </c>
      <c r="B83" s="6" t="str">
        <f t="shared" si="13"/>
        <v>I</v>
      </c>
      <c r="C83" s="21">
        <f t="shared" si="14"/>
        <v>52500.472999999998</v>
      </c>
      <c r="D83" s="25" t="str">
        <f t="shared" si="15"/>
        <v>vis</v>
      </c>
      <c r="E83" s="62">
        <f>VLOOKUP(C83,Active!C$21:E$967,3,FALSE)</f>
        <v>11134.016260307315</v>
      </c>
      <c r="F83" s="6" t="s">
        <v>82</v>
      </c>
      <c r="G83" s="25" t="str">
        <f t="shared" si="16"/>
        <v>52500.473</v>
      </c>
      <c r="H83" s="21">
        <f t="shared" si="17"/>
        <v>11134</v>
      </c>
      <c r="I83" s="63" t="s">
        <v>256</v>
      </c>
      <c r="J83" s="64" t="s">
        <v>257</v>
      </c>
      <c r="K83" s="63">
        <v>11134</v>
      </c>
      <c r="L83" s="63" t="s">
        <v>194</v>
      </c>
      <c r="M83" s="64" t="s">
        <v>131</v>
      </c>
      <c r="N83" s="64"/>
      <c r="O83" s="65" t="s">
        <v>135</v>
      </c>
      <c r="P83" s="65" t="s">
        <v>258</v>
      </c>
    </row>
    <row r="84" spans="1:16" ht="12.75" customHeight="1" thickBot="1">
      <c r="A84" s="21" t="str">
        <f t="shared" si="12"/>
        <v>OEJV 0107 </v>
      </c>
      <c r="B84" s="6" t="str">
        <f t="shared" si="13"/>
        <v>I</v>
      </c>
      <c r="C84" s="21">
        <f t="shared" si="14"/>
        <v>54357.550999999999</v>
      </c>
      <c r="D84" s="25" t="str">
        <f t="shared" si="15"/>
        <v>vis</v>
      </c>
      <c r="E84" s="62" t="e">
        <f>VLOOKUP(C84,Active!C$21:E$967,3,FALSE)</f>
        <v>#N/A</v>
      </c>
      <c r="F84" s="6" t="s">
        <v>82</v>
      </c>
      <c r="G84" s="25" t="str">
        <f t="shared" si="16"/>
        <v>54357.5510</v>
      </c>
      <c r="H84" s="21">
        <f t="shared" si="17"/>
        <v>13200</v>
      </c>
      <c r="I84" s="63" t="s">
        <v>286</v>
      </c>
      <c r="J84" s="64" t="s">
        <v>287</v>
      </c>
      <c r="K84" s="63">
        <v>13200</v>
      </c>
      <c r="L84" s="63" t="s">
        <v>288</v>
      </c>
      <c r="M84" s="64" t="s">
        <v>289</v>
      </c>
      <c r="N84" s="64" t="s">
        <v>290</v>
      </c>
      <c r="O84" s="65" t="s">
        <v>291</v>
      </c>
      <c r="P84" s="66" t="s">
        <v>292</v>
      </c>
    </row>
    <row r="85" spans="1:16" ht="12.75" customHeight="1" thickBot="1">
      <c r="A85" s="21" t="str">
        <f t="shared" si="12"/>
        <v>OEJV 0137 </v>
      </c>
      <c r="B85" s="6" t="str">
        <f t="shared" si="13"/>
        <v>II</v>
      </c>
      <c r="C85" s="21">
        <f t="shared" si="14"/>
        <v>55430.357300000003</v>
      </c>
      <c r="D85" s="25" t="str">
        <f t="shared" si="15"/>
        <v>vis</v>
      </c>
      <c r="E85" s="62" t="e">
        <f>VLOOKUP(C85,Active!C$21:E$967,3,FALSE)</f>
        <v>#N/A</v>
      </c>
      <c r="F85" s="6" t="s">
        <v>82</v>
      </c>
      <c r="G85" s="25" t="str">
        <f t="shared" si="16"/>
        <v>55430.3573</v>
      </c>
      <c r="H85" s="21">
        <f t="shared" si="17"/>
        <v>14393.5</v>
      </c>
      <c r="I85" s="63" t="s">
        <v>297</v>
      </c>
      <c r="J85" s="64" t="s">
        <v>298</v>
      </c>
      <c r="K85" s="63">
        <v>14393.5</v>
      </c>
      <c r="L85" s="63" t="s">
        <v>299</v>
      </c>
      <c r="M85" s="64" t="s">
        <v>289</v>
      </c>
      <c r="N85" s="64" t="s">
        <v>290</v>
      </c>
      <c r="O85" s="65" t="s">
        <v>291</v>
      </c>
      <c r="P85" s="66" t="s">
        <v>300</v>
      </c>
    </row>
    <row r="86" spans="1:16" ht="12.75" customHeight="1" thickBot="1">
      <c r="A86" s="21" t="str">
        <f t="shared" si="12"/>
        <v>OEJV 0137 </v>
      </c>
      <c r="B86" s="6" t="str">
        <f t="shared" si="13"/>
        <v>I</v>
      </c>
      <c r="C86" s="21">
        <f t="shared" si="14"/>
        <v>55478.447800000002</v>
      </c>
      <c r="D86" s="25" t="str">
        <f t="shared" si="15"/>
        <v>vis</v>
      </c>
      <c r="E86" s="62" t="e">
        <f>VLOOKUP(C86,Active!C$21:E$967,3,FALSE)</f>
        <v>#N/A</v>
      </c>
      <c r="F86" s="6" t="s">
        <v>82</v>
      </c>
      <c r="G86" s="25" t="str">
        <f t="shared" si="16"/>
        <v>55478.4478</v>
      </c>
      <c r="H86" s="21">
        <f t="shared" si="17"/>
        <v>14447</v>
      </c>
      <c r="I86" s="63" t="s">
        <v>301</v>
      </c>
      <c r="J86" s="64" t="s">
        <v>302</v>
      </c>
      <c r="K86" s="63">
        <v>14447</v>
      </c>
      <c r="L86" s="63" t="s">
        <v>303</v>
      </c>
      <c r="M86" s="64" t="s">
        <v>289</v>
      </c>
      <c r="N86" s="64" t="s">
        <v>290</v>
      </c>
      <c r="O86" s="65" t="s">
        <v>291</v>
      </c>
      <c r="P86" s="66" t="s">
        <v>300</v>
      </c>
    </row>
    <row r="87" spans="1:16" ht="12.75" customHeight="1" thickBot="1">
      <c r="A87" s="21" t="str">
        <f t="shared" si="12"/>
        <v>OEJV 0137 </v>
      </c>
      <c r="B87" s="6" t="str">
        <f t="shared" si="13"/>
        <v>I</v>
      </c>
      <c r="C87" s="21">
        <f t="shared" si="14"/>
        <v>55478.447800000002</v>
      </c>
      <c r="D87" s="25" t="str">
        <f t="shared" si="15"/>
        <v>vis</v>
      </c>
      <c r="E87" s="62" t="e">
        <f>VLOOKUP(C87,Active!C$21:E$967,3,FALSE)</f>
        <v>#N/A</v>
      </c>
      <c r="F87" s="6" t="s">
        <v>82</v>
      </c>
      <c r="G87" s="25" t="str">
        <f t="shared" si="16"/>
        <v>55478.4478</v>
      </c>
      <c r="H87" s="21">
        <f t="shared" si="17"/>
        <v>14447</v>
      </c>
      <c r="I87" s="63" t="s">
        <v>301</v>
      </c>
      <c r="J87" s="64" t="s">
        <v>302</v>
      </c>
      <c r="K87" s="63">
        <v>14447</v>
      </c>
      <c r="L87" s="63" t="s">
        <v>303</v>
      </c>
      <c r="M87" s="64" t="s">
        <v>289</v>
      </c>
      <c r="N87" s="64" t="s">
        <v>82</v>
      </c>
      <c r="O87" s="65" t="s">
        <v>291</v>
      </c>
      <c r="P87" s="66" t="s">
        <v>300</v>
      </c>
    </row>
    <row r="88" spans="1:16" ht="12.75" customHeight="1" thickBot="1">
      <c r="A88" s="21" t="str">
        <f t="shared" si="12"/>
        <v>OEJV 0137 </v>
      </c>
      <c r="B88" s="6" t="str">
        <f t="shared" si="13"/>
        <v>I</v>
      </c>
      <c r="C88" s="21">
        <f t="shared" si="14"/>
        <v>55478.447899999999</v>
      </c>
      <c r="D88" s="25" t="str">
        <f t="shared" si="15"/>
        <v>vis</v>
      </c>
      <c r="E88" s="62" t="e">
        <f>VLOOKUP(C88,Active!C$21:E$967,3,FALSE)</f>
        <v>#N/A</v>
      </c>
      <c r="F88" s="6" t="s">
        <v>82</v>
      </c>
      <c r="G88" s="25" t="str">
        <f t="shared" si="16"/>
        <v>55478.4479</v>
      </c>
      <c r="H88" s="21">
        <f t="shared" si="17"/>
        <v>14447</v>
      </c>
      <c r="I88" s="63" t="s">
        <v>304</v>
      </c>
      <c r="J88" s="64" t="s">
        <v>302</v>
      </c>
      <c r="K88" s="63">
        <v>14447</v>
      </c>
      <c r="L88" s="63" t="s">
        <v>305</v>
      </c>
      <c r="M88" s="64" t="s">
        <v>289</v>
      </c>
      <c r="N88" s="64" t="s">
        <v>38</v>
      </c>
      <c r="O88" s="65" t="s">
        <v>291</v>
      </c>
      <c r="P88" s="66" t="s">
        <v>300</v>
      </c>
    </row>
    <row r="89" spans="1:16" ht="12.75" customHeight="1" thickBot="1">
      <c r="A89" s="21" t="str">
        <f t="shared" si="12"/>
        <v>BAVM 225 </v>
      </c>
      <c r="B89" s="6" t="str">
        <f t="shared" si="13"/>
        <v>I</v>
      </c>
      <c r="C89" s="21">
        <f t="shared" si="14"/>
        <v>55859.570699999997</v>
      </c>
      <c r="D89" s="25" t="str">
        <f t="shared" si="15"/>
        <v>CCD</v>
      </c>
      <c r="E89" s="62">
        <f>VLOOKUP(C89,Active!C$21:E$967,3,FALSE)</f>
        <v>14871.014133206356</v>
      </c>
      <c r="F89" s="6" t="str">
        <f>LEFT(M89,1)</f>
        <v>C</v>
      </c>
      <c r="G89" s="25" t="str">
        <f t="shared" si="16"/>
        <v>55859.5707</v>
      </c>
      <c r="H89" s="21">
        <f t="shared" si="17"/>
        <v>14871</v>
      </c>
      <c r="I89" s="63" t="s">
        <v>322</v>
      </c>
      <c r="J89" s="64" t="s">
        <v>323</v>
      </c>
      <c r="K89" s="63">
        <v>14871</v>
      </c>
      <c r="L89" s="63" t="s">
        <v>308</v>
      </c>
      <c r="M89" s="64" t="s">
        <v>289</v>
      </c>
      <c r="N89" s="64" t="s">
        <v>324</v>
      </c>
      <c r="O89" s="65" t="s">
        <v>255</v>
      </c>
      <c r="P89" s="66" t="s">
        <v>325</v>
      </c>
    </row>
    <row r="90" spans="1:16" ht="12.75" customHeight="1" thickBot="1">
      <c r="A90" s="21" t="str">
        <f t="shared" si="12"/>
        <v>BAVM 225 </v>
      </c>
      <c r="B90" s="6" t="str">
        <f t="shared" si="13"/>
        <v>I</v>
      </c>
      <c r="C90" s="21">
        <f t="shared" si="14"/>
        <v>55879.345500000003</v>
      </c>
      <c r="D90" s="25" t="str">
        <f t="shared" si="15"/>
        <v>CCD</v>
      </c>
      <c r="E90" s="62">
        <f>VLOOKUP(C90,Active!C$21:E$967,3,FALSE)</f>
        <v>14893.013608106128</v>
      </c>
      <c r="F90" s="6" t="str">
        <f>LEFT(M90,1)</f>
        <v>C</v>
      </c>
      <c r="G90" s="25" t="str">
        <f t="shared" si="16"/>
        <v>55879.3455</v>
      </c>
      <c r="H90" s="21">
        <f t="shared" si="17"/>
        <v>14893</v>
      </c>
      <c r="I90" s="63" t="s">
        <v>326</v>
      </c>
      <c r="J90" s="64" t="s">
        <v>327</v>
      </c>
      <c r="K90" s="63">
        <v>14893</v>
      </c>
      <c r="L90" s="63" t="s">
        <v>320</v>
      </c>
      <c r="M90" s="64" t="s">
        <v>289</v>
      </c>
      <c r="N90" s="64" t="s">
        <v>324</v>
      </c>
      <c r="O90" s="65" t="s">
        <v>255</v>
      </c>
      <c r="P90" s="66" t="s">
        <v>325</v>
      </c>
    </row>
    <row r="91" spans="1:16">
      <c r="B91" s="6"/>
      <c r="F91" s="6"/>
    </row>
    <row r="92" spans="1:16">
      <c r="B92" s="6"/>
      <c r="F92" s="6"/>
    </row>
    <row r="93" spans="1:16">
      <c r="B93" s="6"/>
      <c r="F93" s="6"/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</sheetData>
  <phoneticPr fontId="0" type="noConversion"/>
  <hyperlinks>
    <hyperlink ref="P64" r:id="rId1" display="http://www.konkoly.hu/cgi-bin/IBVS?3875" xr:uid="{00000000-0004-0000-0200-000000000000}"/>
    <hyperlink ref="P11" r:id="rId2" display="http://www.konkoly.hu/cgi-bin/IBVS?4887" xr:uid="{00000000-0004-0000-0200-000001000000}"/>
    <hyperlink ref="P12" r:id="rId3" display="http://www.konkoly.hu/cgi-bin/IBVS?5263" xr:uid="{00000000-0004-0000-0200-000002000000}"/>
    <hyperlink ref="P14" r:id="rId4" display="http://www.bav-astro.de/sfs/BAVM_link.php?BAVMnr=152" xr:uid="{00000000-0004-0000-0200-000003000000}"/>
    <hyperlink ref="P78" r:id="rId5" display="http://var.astro.cz/oejv/issues/oejv0074.pdf" xr:uid="{00000000-0004-0000-0200-000004000000}"/>
    <hyperlink ref="P15" r:id="rId6" display="http://www.bav-astro.de/sfs/BAVM_link.php?BAVMnr=152" xr:uid="{00000000-0004-0000-0200-000005000000}"/>
    <hyperlink ref="P18" r:id="rId7" display="http://var.astro.cz/oejv/issues/oejv0003.pdf" xr:uid="{00000000-0004-0000-0200-000006000000}"/>
    <hyperlink ref="P19" r:id="rId8" display="http://www.konkoly.hu/cgi-bin/IBVS?5694" xr:uid="{00000000-0004-0000-0200-000007000000}"/>
    <hyperlink ref="P20" r:id="rId9" display="http://www.bav-astro.de/sfs/BAVM_link.php?BAVMnr=173" xr:uid="{00000000-0004-0000-0200-000008000000}"/>
    <hyperlink ref="P21" r:id="rId10" display="http://var.astro.cz/oejv/issues/oejv0003.pdf" xr:uid="{00000000-0004-0000-0200-000009000000}"/>
    <hyperlink ref="P22" r:id="rId11" display="http://www.konkoly.hu/cgi-bin/IBVS?5672" xr:uid="{00000000-0004-0000-0200-00000A000000}"/>
    <hyperlink ref="P84" r:id="rId12" display="http://var.astro.cz/oejv/issues/oejv0107.pdf" xr:uid="{00000000-0004-0000-0200-00000B000000}"/>
    <hyperlink ref="P23" r:id="rId13" display="http://www.konkoly.hu/cgi-bin/IBVS?5820" xr:uid="{00000000-0004-0000-0200-00000C000000}"/>
    <hyperlink ref="P85" r:id="rId14" display="http://var.astro.cz/oejv/issues/oejv0137.pdf" xr:uid="{00000000-0004-0000-0200-00000D000000}"/>
    <hyperlink ref="P86" r:id="rId15" display="http://var.astro.cz/oejv/issues/oejv0137.pdf" xr:uid="{00000000-0004-0000-0200-00000E000000}"/>
    <hyperlink ref="P87" r:id="rId16" display="http://var.astro.cz/oejv/issues/oejv0137.pdf" xr:uid="{00000000-0004-0000-0200-00000F000000}"/>
    <hyperlink ref="P88" r:id="rId17" display="http://var.astro.cz/oejv/issues/oejv0137.pdf" xr:uid="{00000000-0004-0000-0200-000010000000}"/>
    <hyperlink ref="P24" r:id="rId18" display="http://www.konkoly.hu/cgi-bin/IBVS?5960" xr:uid="{00000000-0004-0000-0200-000011000000}"/>
    <hyperlink ref="P25" r:id="rId19" display="http://var.astro.cz/oejv/issues/oejv0160.pdf" xr:uid="{00000000-0004-0000-0200-000012000000}"/>
    <hyperlink ref="P26" r:id="rId20" display="http://var.astro.cz/oejv/issues/oejv0160.pdf" xr:uid="{00000000-0004-0000-0200-000013000000}"/>
    <hyperlink ref="P27" r:id="rId21" display="http://var.astro.cz/oejv/issues/oejv0160.pdf" xr:uid="{00000000-0004-0000-0200-000014000000}"/>
    <hyperlink ref="P28" r:id="rId22" display="http://www.konkoly.hu/cgi-bin/IBVS?6011" xr:uid="{00000000-0004-0000-0200-000015000000}"/>
    <hyperlink ref="P89" r:id="rId23" display="http://www.bav-astro.de/sfs/BAVM_link.php?BAVMnr=225" xr:uid="{00000000-0004-0000-0200-000016000000}"/>
    <hyperlink ref="P90" r:id="rId24" display="http://www.bav-astro.de/sfs/BAVM_link.php?BAVMnr=225" xr:uid="{00000000-0004-0000-0200-000017000000}"/>
    <hyperlink ref="P29" r:id="rId25" display="http://var.astro.cz/oejv/issues/oejv0160.pdf" xr:uid="{00000000-0004-0000-0200-000018000000}"/>
    <hyperlink ref="P30" r:id="rId26" display="http://var.astro.cz/oejv/issues/oejv0160.pdf" xr:uid="{00000000-0004-0000-0200-000019000000}"/>
    <hyperlink ref="P31" r:id="rId27" display="http://var.astro.cz/oejv/issues/oejv0160.pdf" xr:uid="{00000000-0004-0000-0200-00001A000000}"/>
    <hyperlink ref="P32" r:id="rId28" display="http://www.konkoly.hu/cgi-bin/IBVS?6042" xr:uid="{00000000-0004-0000-0200-00001B000000}"/>
    <hyperlink ref="P33" r:id="rId29" display="http://var.astro.cz/oejv/issues/oejv0160.pdf" xr:uid="{00000000-0004-0000-0200-00001C000000}"/>
    <hyperlink ref="P34" r:id="rId30" display="http://var.astro.cz/oejv/issues/oejv0160.pdf" xr:uid="{00000000-0004-0000-0200-00001D000000}"/>
    <hyperlink ref="P35" r:id="rId31" display="http://var.astro.cz/oejv/issues/oejv0160.pdf" xr:uid="{00000000-0004-0000-0200-00001E000000}"/>
    <hyperlink ref="P36" r:id="rId32" display="http://var.astro.cz/oejv/issues/oejv0160.pdf" xr:uid="{00000000-0004-0000-0200-00001F000000}"/>
    <hyperlink ref="P37" r:id="rId33" display="http://www.bav-astro.de/sfs/BAVM_link.php?BAVMnr=234" xr:uid="{00000000-0004-0000-0200-00002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2023-08-22T06:58:10Z</dcterms:modified>
</cp:coreProperties>
</file>