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AD43780-FA87-45F1-AF57-C679CE1A808D}" xr6:coauthVersionLast="47" xr6:coauthVersionMax="47" xr10:uidLastSave="{00000000-0000-0000-0000-000000000000}"/>
  <bookViews>
    <workbookView xWindow="13935" yWindow="75" windowWidth="1359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53" i="1" l="1"/>
  <c r="F153" i="1" s="1"/>
  <c r="G153" i="1" s="1"/>
  <c r="K153" i="1" s="1"/>
  <c r="Q153" i="1"/>
  <c r="C7" i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/>
  <c r="H56" i="1"/>
  <c r="Q56" i="1"/>
  <c r="E57" i="1"/>
  <c r="F57" i="1"/>
  <c r="G57" i="1"/>
  <c r="H57" i="1"/>
  <c r="Q57" i="1"/>
  <c r="E58" i="1"/>
  <c r="F58" i="1"/>
  <c r="G58" i="1"/>
  <c r="H58" i="1"/>
  <c r="Q58" i="1"/>
  <c r="E59" i="1"/>
  <c r="F59" i="1"/>
  <c r="G59" i="1"/>
  <c r="H59" i="1"/>
  <c r="Q59" i="1"/>
  <c r="E60" i="1"/>
  <c r="F60" i="1"/>
  <c r="G60" i="1"/>
  <c r="H60" i="1"/>
  <c r="Q60" i="1"/>
  <c r="E61" i="1"/>
  <c r="F61" i="1"/>
  <c r="G61" i="1"/>
  <c r="H61" i="1"/>
  <c r="Q61" i="1"/>
  <c r="E62" i="1"/>
  <c r="F62" i="1"/>
  <c r="G62" i="1"/>
  <c r="H62" i="1"/>
  <c r="Q62" i="1"/>
  <c r="E63" i="1"/>
  <c r="F63" i="1"/>
  <c r="G63" i="1"/>
  <c r="H63" i="1"/>
  <c r="Q63" i="1"/>
  <c r="E64" i="1"/>
  <c r="F64" i="1"/>
  <c r="G64" i="1"/>
  <c r="H64" i="1"/>
  <c r="Q64" i="1"/>
  <c r="E65" i="1"/>
  <c r="F65" i="1"/>
  <c r="G65" i="1"/>
  <c r="H65" i="1"/>
  <c r="Q65" i="1"/>
  <c r="E66" i="1"/>
  <c r="F66" i="1"/>
  <c r="G66" i="1"/>
  <c r="H66" i="1"/>
  <c r="Q66" i="1"/>
  <c r="E67" i="1"/>
  <c r="F67" i="1"/>
  <c r="G67" i="1"/>
  <c r="H67" i="1"/>
  <c r="Q67" i="1"/>
  <c r="E68" i="1"/>
  <c r="F68" i="1"/>
  <c r="G68" i="1"/>
  <c r="H68" i="1"/>
  <c r="Q68" i="1"/>
  <c r="E69" i="1"/>
  <c r="F69" i="1"/>
  <c r="G69" i="1"/>
  <c r="H69" i="1"/>
  <c r="Q69" i="1"/>
  <c r="E70" i="1"/>
  <c r="F70" i="1"/>
  <c r="G70" i="1"/>
  <c r="H70" i="1"/>
  <c r="Q70" i="1"/>
  <c r="E71" i="1"/>
  <c r="F71" i="1"/>
  <c r="G71" i="1"/>
  <c r="H71" i="1"/>
  <c r="Q71" i="1"/>
  <c r="E72" i="1"/>
  <c r="F72" i="1"/>
  <c r="G72" i="1"/>
  <c r="H72" i="1"/>
  <c r="Q72" i="1"/>
  <c r="E73" i="1"/>
  <c r="F73" i="1"/>
  <c r="G73" i="1"/>
  <c r="H73" i="1"/>
  <c r="Q73" i="1"/>
  <c r="E74" i="1"/>
  <c r="F74" i="1"/>
  <c r="G74" i="1"/>
  <c r="H74" i="1"/>
  <c r="Q74" i="1"/>
  <c r="E75" i="1"/>
  <c r="F75" i="1"/>
  <c r="G75" i="1"/>
  <c r="H75" i="1"/>
  <c r="Q75" i="1"/>
  <c r="E76" i="1"/>
  <c r="F76" i="1"/>
  <c r="G76" i="1"/>
  <c r="H76" i="1"/>
  <c r="Q76" i="1"/>
  <c r="E77" i="1"/>
  <c r="F77" i="1"/>
  <c r="G77" i="1"/>
  <c r="H77" i="1"/>
  <c r="Q77" i="1"/>
  <c r="E78" i="1"/>
  <c r="F78" i="1"/>
  <c r="G78" i="1"/>
  <c r="H78" i="1"/>
  <c r="Q78" i="1"/>
  <c r="E79" i="1"/>
  <c r="F79" i="1"/>
  <c r="G79" i="1"/>
  <c r="H79" i="1"/>
  <c r="Q79" i="1"/>
  <c r="E80" i="1"/>
  <c r="F80" i="1"/>
  <c r="G80" i="1"/>
  <c r="H80" i="1"/>
  <c r="Q80" i="1"/>
  <c r="E81" i="1"/>
  <c r="F81" i="1"/>
  <c r="G81" i="1"/>
  <c r="H81" i="1"/>
  <c r="Q81" i="1"/>
  <c r="E82" i="1"/>
  <c r="F82" i="1"/>
  <c r="G82" i="1"/>
  <c r="H82" i="1"/>
  <c r="Q82" i="1"/>
  <c r="E83" i="1"/>
  <c r="F83" i="1"/>
  <c r="G83" i="1"/>
  <c r="I83" i="1"/>
  <c r="Q83" i="1"/>
  <c r="E84" i="1"/>
  <c r="F84" i="1"/>
  <c r="G84" i="1"/>
  <c r="H84" i="1"/>
  <c r="Q84" i="1"/>
  <c r="E85" i="1"/>
  <c r="F85" i="1"/>
  <c r="G85" i="1"/>
  <c r="H85" i="1"/>
  <c r="Q85" i="1"/>
  <c r="E86" i="1"/>
  <c r="F86" i="1"/>
  <c r="G86" i="1"/>
  <c r="H86" i="1"/>
  <c r="Q86" i="1"/>
  <c r="E87" i="1"/>
  <c r="F87" i="1"/>
  <c r="G87" i="1"/>
  <c r="H87" i="1"/>
  <c r="Q87" i="1"/>
  <c r="E88" i="1"/>
  <c r="F88" i="1"/>
  <c r="G88" i="1"/>
  <c r="H88" i="1"/>
  <c r="Q88" i="1"/>
  <c r="E89" i="1"/>
  <c r="F89" i="1"/>
  <c r="G89" i="1"/>
  <c r="H89" i="1"/>
  <c r="Q89" i="1"/>
  <c r="E90" i="1"/>
  <c r="F90" i="1"/>
  <c r="G90" i="1"/>
  <c r="H90" i="1"/>
  <c r="Q90" i="1"/>
  <c r="E91" i="1"/>
  <c r="F91" i="1"/>
  <c r="G91" i="1"/>
  <c r="I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Q95" i="1"/>
  <c r="E96" i="1"/>
  <c r="F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I100" i="1"/>
  <c r="Q100" i="1"/>
  <c r="E101" i="1"/>
  <c r="F101" i="1"/>
  <c r="G101" i="1"/>
  <c r="I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J114" i="1"/>
  <c r="Q114" i="1"/>
  <c r="E115" i="1"/>
  <c r="F115" i="1"/>
  <c r="G115" i="1"/>
  <c r="K115" i="1"/>
  <c r="Q115" i="1"/>
  <c r="E116" i="1"/>
  <c r="F116" i="1"/>
  <c r="G116" i="1"/>
  <c r="K116" i="1"/>
  <c r="Q116" i="1"/>
  <c r="E117" i="1"/>
  <c r="F117" i="1"/>
  <c r="G117" i="1"/>
  <c r="K117" i="1"/>
  <c r="Q117" i="1"/>
  <c r="E118" i="1"/>
  <c r="F118" i="1"/>
  <c r="G118" i="1"/>
  <c r="K118" i="1"/>
  <c r="Q118" i="1"/>
  <c r="E119" i="1"/>
  <c r="F119" i="1"/>
  <c r="G119" i="1"/>
  <c r="J119" i="1"/>
  <c r="Q119" i="1"/>
  <c r="E120" i="1"/>
  <c r="F120" i="1"/>
  <c r="G120" i="1"/>
  <c r="J120" i="1"/>
  <c r="Q120" i="1"/>
  <c r="E121" i="1"/>
  <c r="F121" i="1"/>
  <c r="G121" i="1"/>
  <c r="K121" i="1"/>
  <c r="Q121" i="1"/>
  <c r="E122" i="1"/>
  <c r="F122" i="1"/>
  <c r="G122" i="1"/>
  <c r="K122" i="1"/>
  <c r="Q122" i="1"/>
  <c r="E123" i="1"/>
  <c r="F123" i="1"/>
  <c r="G123" i="1"/>
  <c r="K123" i="1"/>
  <c r="Q123" i="1"/>
  <c r="E124" i="1"/>
  <c r="F124" i="1"/>
  <c r="G124" i="1"/>
  <c r="J124" i="1"/>
  <c r="Q124" i="1"/>
  <c r="E125" i="1"/>
  <c r="F125" i="1"/>
  <c r="G125" i="1"/>
  <c r="K125" i="1"/>
  <c r="Q125" i="1"/>
  <c r="E126" i="1"/>
  <c r="F126" i="1"/>
  <c r="G126" i="1"/>
  <c r="J126" i="1"/>
  <c r="Q126" i="1"/>
  <c r="E127" i="1"/>
  <c r="F127" i="1"/>
  <c r="G127" i="1"/>
  <c r="K127" i="1"/>
  <c r="Q127" i="1"/>
  <c r="E128" i="1"/>
  <c r="F128" i="1"/>
  <c r="G128" i="1"/>
  <c r="K128" i="1"/>
  <c r="Q128" i="1"/>
  <c r="E129" i="1"/>
  <c r="F129" i="1"/>
  <c r="G129" i="1"/>
  <c r="K129" i="1"/>
  <c r="Q129" i="1"/>
  <c r="E130" i="1"/>
  <c r="F130" i="1"/>
  <c r="G130" i="1"/>
  <c r="K130" i="1"/>
  <c r="Q130" i="1"/>
  <c r="E131" i="1"/>
  <c r="F131" i="1"/>
  <c r="G131" i="1"/>
  <c r="J131" i="1"/>
  <c r="Q131" i="1"/>
  <c r="E132" i="1"/>
  <c r="F132" i="1"/>
  <c r="G132" i="1"/>
  <c r="K132" i="1"/>
  <c r="Q132" i="1"/>
  <c r="E133" i="1"/>
  <c r="F133" i="1"/>
  <c r="G133" i="1"/>
  <c r="K133" i="1"/>
  <c r="Q133" i="1"/>
  <c r="E134" i="1"/>
  <c r="F134" i="1"/>
  <c r="G134" i="1"/>
  <c r="J134" i="1"/>
  <c r="Q134" i="1"/>
  <c r="E135" i="1"/>
  <c r="F135" i="1"/>
  <c r="G135" i="1"/>
  <c r="J135" i="1"/>
  <c r="Q135" i="1"/>
  <c r="E136" i="1"/>
  <c r="F136" i="1"/>
  <c r="G136" i="1"/>
  <c r="K136" i="1"/>
  <c r="Q136" i="1"/>
  <c r="E137" i="1"/>
  <c r="F137" i="1"/>
  <c r="G137" i="1"/>
  <c r="K137" i="1"/>
  <c r="Q137" i="1"/>
  <c r="E138" i="1"/>
  <c r="F138" i="1"/>
  <c r="G138" i="1"/>
  <c r="J138" i="1"/>
  <c r="Q138" i="1"/>
  <c r="E139" i="1"/>
  <c r="F139" i="1"/>
  <c r="G139" i="1"/>
  <c r="J139" i="1"/>
  <c r="Q139" i="1"/>
  <c r="E140" i="1"/>
  <c r="F140" i="1"/>
  <c r="G140" i="1"/>
  <c r="J140" i="1"/>
  <c r="Q140" i="1"/>
  <c r="E141" i="1"/>
  <c r="F141" i="1"/>
  <c r="G141" i="1"/>
  <c r="K141" i="1"/>
  <c r="Q141" i="1"/>
  <c r="E142" i="1"/>
  <c r="F142" i="1"/>
  <c r="G142" i="1"/>
  <c r="K142" i="1"/>
  <c r="Q142" i="1"/>
  <c r="E143" i="1"/>
  <c r="F143" i="1"/>
  <c r="G143" i="1"/>
  <c r="K143" i="1"/>
  <c r="Q143" i="1"/>
  <c r="E144" i="1"/>
  <c r="F144" i="1"/>
  <c r="G144" i="1"/>
  <c r="K144" i="1"/>
  <c r="Q144" i="1"/>
  <c r="E145" i="1"/>
  <c r="F145" i="1"/>
  <c r="G145" i="1"/>
  <c r="K145" i="1"/>
  <c r="Q145" i="1"/>
  <c r="E146" i="1"/>
  <c r="F146" i="1"/>
  <c r="G146" i="1"/>
  <c r="K146" i="1"/>
  <c r="Q146" i="1"/>
  <c r="E147" i="1"/>
  <c r="F147" i="1"/>
  <c r="G147" i="1"/>
  <c r="K147" i="1"/>
  <c r="Q147" i="1"/>
  <c r="E148" i="1"/>
  <c r="F148" i="1"/>
  <c r="G148" i="1"/>
  <c r="K148" i="1"/>
  <c r="Q148" i="1"/>
  <c r="E149" i="1"/>
  <c r="F149" i="1"/>
  <c r="G149" i="1"/>
  <c r="K149" i="1"/>
  <c r="Q149" i="1"/>
  <c r="E150" i="1"/>
  <c r="F150" i="1"/>
  <c r="G150" i="1"/>
  <c r="K150" i="1"/>
  <c r="Q150" i="1"/>
  <c r="E151" i="1"/>
  <c r="F151" i="1"/>
  <c r="G151" i="1"/>
  <c r="K151" i="1"/>
  <c r="Q151" i="1"/>
  <c r="E152" i="1"/>
  <c r="F152" i="1"/>
  <c r="G152" i="1"/>
  <c r="K152" i="1"/>
  <c r="Q152" i="1"/>
  <c r="A11" i="2"/>
  <c r="D11" i="2"/>
  <c r="G11" i="2"/>
  <c r="C11" i="2"/>
  <c r="E11" i="2"/>
  <c r="H11" i="2"/>
  <c r="B11" i="2"/>
  <c r="A12" i="2"/>
  <c r="B12" i="2"/>
  <c r="F12" i="2"/>
  <c r="D12" i="2"/>
  <c r="G12" i="2"/>
  <c r="C12" i="2"/>
  <c r="E12" i="2"/>
  <c r="H12" i="2"/>
  <c r="A13" i="2"/>
  <c r="B13" i="2"/>
  <c r="F13" i="2"/>
  <c r="D13" i="2"/>
  <c r="G13" i="2"/>
  <c r="C13" i="2"/>
  <c r="E13" i="2"/>
  <c r="H13" i="2"/>
  <c r="A14" i="2"/>
  <c r="B14" i="2"/>
  <c r="F14" i="2"/>
  <c r="D14" i="2"/>
  <c r="G14" i="2"/>
  <c r="C14" i="2"/>
  <c r="E14" i="2"/>
  <c r="H14" i="2"/>
  <c r="A15" i="2"/>
  <c r="D15" i="2"/>
  <c r="G15" i="2"/>
  <c r="C15" i="2"/>
  <c r="E15" i="2"/>
  <c r="H15" i="2"/>
  <c r="B15" i="2"/>
  <c r="A16" i="2"/>
  <c r="C16" i="2"/>
  <c r="E16" i="2"/>
  <c r="D16" i="2"/>
  <c r="G16" i="2"/>
  <c r="H16" i="2"/>
  <c r="B16" i="2"/>
  <c r="A17" i="2"/>
  <c r="D17" i="2"/>
  <c r="G17" i="2"/>
  <c r="C17" i="2"/>
  <c r="E17" i="2"/>
  <c r="H17" i="2"/>
  <c r="B17" i="2"/>
  <c r="A18" i="2"/>
  <c r="B18" i="2"/>
  <c r="D18" i="2"/>
  <c r="G18" i="2"/>
  <c r="C18" i="2"/>
  <c r="E18" i="2"/>
  <c r="H18" i="2"/>
  <c r="A19" i="2"/>
  <c r="B19" i="2"/>
  <c r="C19" i="2"/>
  <c r="E19" i="2"/>
  <c r="D19" i="2"/>
  <c r="G19" i="2"/>
  <c r="H19" i="2"/>
  <c r="A20" i="2"/>
  <c r="C20" i="2"/>
  <c r="E20" i="2"/>
  <c r="D20" i="2"/>
  <c r="G20" i="2"/>
  <c r="H20" i="2"/>
  <c r="B20" i="2"/>
  <c r="A21" i="2"/>
  <c r="B21" i="2"/>
  <c r="D21" i="2"/>
  <c r="E21" i="2"/>
  <c r="G21" i="2"/>
  <c r="C21" i="2"/>
  <c r="H21" i="2"/>
  <c r="A22" i="2"/>
  <c r="B22" i="2"/>
  <c r="D22" i="2"/>
  <c r="G22" i="2"/>
  <c r="C22" i="2"/>
  <c r="E22" i="2"/>
  <c r="H22" i="2"/>
  <c r="A23" i="2"/>
  <c r="D23" i="2"/>
  <c r="G23" i="2"/>
  <c r="C23" i="2"/>
  <c r="E23" i="2"/>
  <c r="H23" i="2"/>
  <c r="B23" i="2"/>
  <c r="A24" i="2"/>
  <c r="C24" i="2"/>
  <c r="E24" i="2"/>
  <c r="D24" i="2"/>
  <c r="G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C28" i="2"/>
  <c r="E28" i="2"/>
  <c r="D28" i="2"/>
  <c r="G28" i="2"/>
  <c r="H28" i="2"/>
  <c r="B28" i="2"/>
  <c r="A29" i="2"/>
  <c r="B29" i="2"/>
  <c r="D29" i="2"/>
  <c r="E29" i="2"/>
  <c r="G29" i="2"/>
  <c r="C29" i="2"/>
  <c r="H29" i="2"/>
  <c r="A30" i="2"/>
  <c r="B30" i="2"/>
  <c r="D30" i="2"/>
  <c r="G30" i="2"/>
  <c r="C30" i="2"/>
  <c r="E30" i="2"/>
  <c r="H30" i="2"/>
  <c r="A31" i="2"/>
  <c r="D31" i="2"/>
  <c r="G31" i="2"/>
  <c r="C31" i="2"/>
  <c r="E31" i="2"/>
  <c r="H31" i="2"/>
  <c r="B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D37" i="2"/>
  <c r="E37" i="2"/>
  <c r="G37" i="2"/>
  <c r="C37" i="2"/>
  <c r="H37" i="2"/>
  <c r="A38" i="2"/>
  <c r="B38" i="2"/>
  <c r="D38" i="2"/>
  <c r="E38" i="2"/>
  <c r="G38" i="2"/>
  <c r="C38" i="2"/>
  <c r="H38" i="2"/>
  <c r="A39" i="2"/>
  <c r="B39" i="2"/>
  <c r="D39" i="2"/>
  <c r="G39" i="2"/>
  <c r="C39" i="2"/>
  <c r="E39" i="2"/>
  <c r="H39" i="2"/>
  <c r="A40" i="2"/>
  <c r="C40" i="2"/>
  <c r="E40" i="2"/>
  <c r="D40" i="2"/>
  <c r="G40" i="2"/>
  <c r="H40" i="2"/>
  <c r="B40" i="2"/>
  <c r="A41" i="2"/>
  <c r="D41" i="2"/>
  <c r="G41" i="2"/>
  <c r="C41" i="2"/>
  <c r="E41" i="2"/>
  <c r="H41" i="2"/>
  <c r="B41" i="2"/>
  <c r="A42" i="2"/>
  <c r="B42" i="2"/>
  <c r="D42" i="2"/>
  <c r="E42" i="2"/>
  <c r="G42" i="2"/>
  <c r="C42" i="2"/>
  <c r="H42" i="2"/>
  <c r="A43" i="2"/>
  <c r="B43" i="2"/>
  <c r="C43" i="2"/>
  <c r="E43" i="2"/>
  <c r="D43" i="2"/>
  <c r="G43" i="2"/>
  <c r="H43" i="2"/>
  <c r="A44" i="2"/>
  <c r="C44" i="2"/>
  <c r="E44" i="2"/>
  <c r="D44" i="2"/>
  <c r="G44" i="2"/>
  <c r="H44" i="2"/>
  <c r="B44" i="2"/>
  <c r="A45" i="2"/>
  <c r="B45" i="2"/>
  <c r="D45" i="2"/>
  <c r="G45" i="2"/>
  <c r="C45" i="2"/>
  <c r="E45" i="2"/>
  <c r="H45" i="2"/>
  <c r="A46" i="2"/>
  <c r="B46" i="2"/>
  <c r="D46" i="2"/>
  <c r="G46" i="2"/>
  <c r="C46" i="2"/>
  <c r="E46" i="2"/>
  <c r="H46" i="2"/>
  <c r="A47" i="2"/>
  <c r="C47" i="2"/>
  <c r="E47" i="2"/>
  <c r="D47" i="2"/>
  <c r="G47" i="2"/>
  <c r="H47" i="2"/>
  <c r="B47" i="2"/>
  <c r="A48" i="2"/>
  <c r="C48" i="2"/>
  <c r="E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C51" i="2"/>
  <c r="E51" i="2"/>
  <c r="D51" i="2"/>
  <c r="G51" i="2"/>
  <c r="H51" i="2"/>
  <c r="B51" i="2"/>
  <c r="A52" i="2"/>
  <c r="C52" i="2"/>
  <c r="E52" i="2"/>
  <c r="D52" i="2"/>
  <c r="G52" i="2"/>
  <c r="H52" i="2"/>
  <c r="B52" i="2"/>
  <c r="A53" i="2"/>
  <c r="B53" i="2"/>
  <c r="D53" i="2"/>
  <c r="E53" i="2"/>
  <c r="G53" i="2"/>
  <c r="C53" i="2"/>
  <c r="H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C56" i="2"/>
  <c r="D56" i="2"/>
  <c r="E56" i="2"/>
  <c r="G56" i="2"/>
  <c r="H56" i="2"/>
  <c r="B56" i="2"/>
  <c r="A57" i="2"/>
  <c r="B57" i="2"/>
  <c r="D57" i="2"/>
  <c r="E57" i="2"/>
  <c r="G57" i="2"/>
  <c r="C57" i="2"/>
  <c r="H57" i="2"/>
  <c r="A58" i="2"/>
  <c r="B58" i="2"/>
  <c r="D58" i="2"/>
  <c r="G58" i="2"/>
  <c r="C58" i="2"/>
  <c r="E58" i="2"/>
  <c r="H58" i="2"/>
  <c r="A59" i="2"/>
  <c r="D59" i="2"/>
  <c r="G59" i="2"/>
  <c r="C59" i="2"/>
  <c r="E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E63" i="2"/>
  <c r="D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B70" i="2"/>
  <c r="D70" i="2"/>
  <c r="G70" i="2"/>
  <c r="C70" i="2"/>
  <c r="E70" i="2"/>
  <c r="H70" i="2"/>
  <c r="A71" i="2"/>
  <c r="C71" i="2"/>
  <c r="E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C87" i="2"/>
  <c r="E87" i="2"/>
  <c r="D87" i="2"/>
  <c r="G87" i="2"/>
  <c r="H87" i="2"/>
  <c r="B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E93" i="2"/>
  <c r="D93" i="2"/>
  <c r="G93" i="2"/>
  <c r="H93" i="2"/>
  <c r="B93" i="2"/>
  <c r="A94" i="2"/>
  <c r="B94" i="2"/>
  <c r="D94" i="2"/>
  <c r="G94" i="2"/>
  <c r="C94" i="2"/>
  <c r="E94" i="2"/>
  <c r="H94" i="2"/>
  <c r="A95" i="2"/>
  <c r="C95" i="2"/>
  <c r="E95" i="2"/>
  <c r="D95" i="2"/>
  <c r="G95" i="2"/>
  <c r="H95" i="2"/>
  <c r="B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D99" i="2"/>
  <c r="E99" i="2"/>
  <c r="G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E104" i="2"/>
  <c r="H104" i="2"/>
  <c r="A105" i="2"/>
  <c r="C105" i="2"/>
  <c r="E105" i="2"/>
  <c r="D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E112" i="2"/>
  <c r="H112" i="2"/>
  <c r="A113" i="2"/>
  <c r="C113" i="2"/>
  <c r="E113" i="2"/>
  <c r="D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D115" i="2"/>
  <c r="E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D117" i="2"/>
  <c r="E117" i="2"/>
  <c r="G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C122" i="2"/>
  <c r="D122" i="2"/>
  <c r="E122" i="2"/>
  <c r="F122" i="2"/>
  <c r="G122" i="2"/>
  <c r="H122" i="2"/>
  <c r="A123" i="2"/>
  <c r="B123" i="2"/>
  <c r="C123" i="2"/>
  <c r="D123" i="2"/>
  <c r="E123" i="2"/>
  <c r="F123" i="2"/>
  <c r="G123" i="2"/>
  <c r="H123" i="2"/>
  <c r="A124" i="2"/>
  <c r="B124" i="2"/>
  <c r="D124" i="2"/>
  <c r="G124" i="2"/>
  <c r="C124" i="2"/>
  <c r="E124" i="2"/>
  <c r="H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C11" i="1"/>
  <c r="C12" i="1"/>
  <c r="O153" i="1" l="1"/>
  <c r="C16" i="1"/>
  <c r="D18" i="1" s="1"/>
  <c r="O119" i="1"/>
  <c r="O109" i="1"/>
  <c r="O118" i="1"/>
  <c r="O100" i="1"/>
  <c r="C15" i="1"/>
  <c r="O131" i="1"/>
  <c r="O67" i="1"/>
  <c r="O34" i="1"/>
  <c r="O117" i="1"/>
  <c r="O58" i="1"/>
  <c r="O69" i="1"/>
  <c r="O59" i="1"/>
  <c r="O73" i="1"/>
  <c r="O63" i="1"/>
  <c r="O45" i="1"/>
  <c r="O120" i="1"/>
  <c r="O113" i="1"/>
  <c r="O147" i="1"/>
  <c r="O68" i="1"/>
  <c r="O106" i="1"/>
  <c r="O92" i="1"/>
  <c r="O51" i="1"/>
  <c r="O41" i="1"/>
  <c r="O90" i="1"/>
  <c r="O30" i="1"/>
  <c r="O151" i="1"/>
  <c r="O141" i="1"/>
  <c r="O150" i="1"/>
  <c r="O132" i="1"/>
  <c r="O83" i="1"/>
  <c r="O32" i="1"/>
  <c r="O26" i="1"/>
  <c r="O66" i="1"/>
  <c r="O42" i="1"/>
  <c r="O48" i="1"/>
  <c r="O103" i="1"/>
  <c r="O91" i="1"/>
  <c r="O107" i="1"/>
  <c r="O97" i="1"/>
  <c r="O77" i="1"/>
  <c r="O49" i="1"/>
  <c r="O89" i="1"/>
  <c r="O82" i="1"/>
  <c r="O123" i="1"/>
  <c r="O110" i="1"/>
  <c r="O108" i="1"/>
  <c r="O102" i="1"/>
  <c r="O71" i="1"/>
  <c r="O70" i="1"/>
  <c r="O37" i="1"/>
  <c r="O62" i="1"/>
  <c r="O52" i="1"/>
  <c r="O128" i="1"/>
  <c r="O47" i="1"/>
  <c r="O29" i="1"/>
  <c r="O149" i="1"/>
  <c r="O95" i="1"/>
  <c r="O152" i="1"/>
  <c r="O96" i="1"/>
  <c r="O99" i="1"/>
  <c r="O105" i="1"/>
  <c r="O135" i="1"/>
  <c r="O125" i="1"/>
  <c r="O139" i="1"/>
  <c r="O129" i="1"/>
  <c r="O111" i="1"/>
  <c r="O115" i="1"/>
  <c r="O44" i="1"/>
  <c r="O93" i="1"/>
  <c r="O56" i="1"/>
  <c r="O72" i="1"/>
  <c r="O142" i="1"/>
  <c r="O136" i="1"/>
  <c r="O88" i="1"/>
  <c r="O137" i="1"/>
  <c r="O148" i="1"/>
  <c r="O94" i="1"/>
  <c r="O84" i="1"/>
  <c r="O57" i="1"/>
  <c r="O79" i="1"/>
  <c r="O61" i="1"/>
  <c r="O74" i="1"/>
  <c r="O23" i="1"/>
  <c r="O81" i="1"/>
  <c r="O25" i="1"/>
  <c r="O64" i="1"/>
  <c r="O46" i="1"/>
  <c r="O36" i="1"/>
  <c r="O50" i="1"/>
  <c r="O40" i="1"/>
  <c r="O22" i="1"/>
  <c r="O80" i="1"/>
  <c r="O114" i="1"/>
  <c r="O104" i="1"/>
  <c r="O87" i="1"/>
  <c r="O126" i="1"/>
  <c r="O54" i="1"/>
  <c r="O146" i="1"/>
  <c r="O28" i="1"/>
  <c r="O127" i="1"/>
  <c r="O98" i="1"/>
  <c r="O86" i="1"/>
  <c r="O85" i="1"/>
  <c r="O76" i="1"/>
  <c r="O31" i="1"/>
  <c r="O124" i="1"/>
  <c r="O78" i="1"/>
  <c r="O21" i="1"/>
  <c r="O145" i="1"/>
  <c r="O121" i="1"/>
  <c r="O55" i="1"/>
  <c r="O112" i="1"/>
  <c r="O35" i="1"/>
  <c r="O75" i="1"/>
  <c r="O101" i="1"/>
  <c r="O53" i="1"/>
  <c r="O43" i="1"/>
  <c r="O24" i="1"/>
  <c r="O38" i="1"/>
  <c r="O60" i="1"/>
  <c r="O33" i="1"/>
  <c r="O143" i="1"/>
  <c r="O39" i="1"/>
  <c r="O122" i="1"/>
  <c r="O138" i="1"/>
  <c r="O140" i="1"/>
  <c r="O130" i="1"/>
  <c r="O144" i="1"/>
  <c r="O134" i="1"/>
  <c r="O116" i="1"/>
  <c r="O133" i="1"/>
  <c r="O65" i="1"/>
  <c r="O27" i="1"/>
  <c r="F18" i="1" l="1"/>
  <c r="F19" i="1" s="1"/>
  <c r="C18" i="1"/>
</calcChain>
</file>

<file path=xl/sharedStrings.xml><?xml version="1.0" encoding="utf-8"?>
<sst xmlns="http://schemas.openxmlformats.org/spreadsheetml/2006/main" count="1174" uniqueCount="481">
  <si>
    <t>KR Per / GSC 02892-01828</t>
  </si>
  <si>
    <t>System Type:</t>
  </si>
  <si>
    <t>EB/KE</t>
  </si>
  <si>
    <t>See also Chen, 1985AJ.....90.1855C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</si>
  <si>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</si>
  <si>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</si>
  <si>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</si>
  <si>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</si>
  <si>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</si>
  <si>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</si>
  <si>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</si>
  <si>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</si>
  <si>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</si>
  <si>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</si>
  <si>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</si>
  <si>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</si>
  <si>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</si>
  <si>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</si>
  <si>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</si>
  <si>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</si>
  <si>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</si>
  <si>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</si>
  <si>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</si>
  <si>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</si>
  <si>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</si>
  <si>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</si>
  <si>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</si>
  <si>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</si>
  <si>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</si>
  <si>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</si>
  <si>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</si>
  <si>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</si>
  <si>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</si>
  <si>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</si>
  <si>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</si>
  <si>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</si>
  <si>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</si>
  <si>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</si>
  <si>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OEJV</t>
  </si>
  <si>
    <t>Misc</t>
  </si>
  <si>
    <t>Lin Fit</t>
  </si>
  <si>
    <t>Q. Fit</t>
  </si>
  <si>
    <t>Date</t>
  </si>
  <si>
    <t>BAD?</t>
  </si>
  <si>
    <t> VSS 1.320 </t>
  </si>
  <si>
    <t>II</t>
  </si>
  <si>
    <t>I</t>
  </si>
  <si>
    <t> AC 174.19 </t>
  </si>
  <si>
    <t>GCVS 4</t>
  </si>
  <si>
    <t> MHAR 11.7 </t>
  </si>
  <si>
    <t>BAVM 32 </t>
  </si>
  <si>
    <t>BAV-M 32</t>
  </si>
  <si>
    <t> AJ 90.1855 </t>
  </si>
  <si>
    <t>BAV-M 36</t>
  </si>
  <si>
    <t>BBSAG Bull.91</t>
  </si>
  <si>
    <t>bad?</t>
  </si>
  <si>
    <t>MVS 12,16</t>
  </si>
  <si>
    <t>BBSAG Bull.94</t>
  </si>
  <si>
    <t>BBSAG Bull.96</t>
  </si>
  <si>
    <t>BBSAG Bull.97</t>
  </si>
  <si>
    <t>BBSAG Bull.99</t>
  </si>
  <si>
    <t>BBSAG Bull.100</t>
  </si>
  <si>
    <t>BBSAG Bull.101</t>
  </si>
  <si>
    <t>BBSAG Bull.103</t>
  </si>
  <si>
    <t>BAV-M 113</t>
  </si>
  <si>
    <t>BBSAG Bull.117</t>
  </si>
  <si>
    <t>IBVS 5017</t>
  </si>
  <si>
    <t>VSB 40 </t>
  </si>
  <si>
    <t>IBVS 5502</t>
  </si>
  <si>
    <t>IBVS 5643</t>
  </si>
  <si>
    <t>IBVS 5657</t>
  </si>
  <si>
    <t>IBVS 5672</t>
  </si>
  <si>
    <t>OEJV 0074</t>
  </si>
  <si>
    <t>CCD+I</t>
  </si>
  <si>
    <t>IBVS 5802</t>
  </si>
  <si>
    <t>IBVS 5820</t>
  </si>
  <si>
    <t>IBVS 5874</t>
  </si>
  <si>
    <t>OEJV 0094</t>
  </si>
  <si>
    <t>IBVS 5871</t>
  </si>
  <si>
    <t>IBVS 5918</t>
  </si>
  <si>
    <t>IBVS 5894</t>
  </si>
  <si>
    <t>VSB 53 </t>
  </si>
  <si>
    <t>IBVS 6048</t>
  </si>
  <si>
    <t>IBVS 6084</t>
  </si>
  <si>
    <t>OEJV 0160</t>
  </si>
  <si>
    <t>VSB 56 </t>
  </si>
  <si>
    <t>IBVS 6118</t>
  </si>
  <si>
    <t>IBVS 6152</t>
  </si>
  <si>
    <t>IBVS 6154</t>
  </si>
  <si>
    <t>IBVS 6196</t>
  </si>
  <si>
    <t>0.0029</t>
  </si>
  <si>
    <t>OEJV 0203</t>
  </si>
  <si>
    <t>OEJV 0211</t>
  </si>
  <si>
    <t>VSB 069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</si>
  <si>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</si>
  <si>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</si>
  <si>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</si>
  <si>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</si>
  <si>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</si>
  <si>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</si>
  <si>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</si>
  <si>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2444637.376 </t>
  </si>
  <si>
    <t> 01.02.1981 21:01 </t>
  </si>
  <si>
    <t> -0.002 </t>
  </si>
  <si>
    <t>V </t>
  </si>
  <si>
    <t> D.Lichtenknecker </t>
  </si>
  <si>
    <t>2445384.432 </t>
  </si>
  <si>
    <t> 18.02.1983 22:22 </t>
  </si>
  <si>
    <t> -0.005 </t>
  </si>
  <si>
    <t> W.Quester </t>
  </si>
  <si>
    <t>BAVM 36 </t>
  </si>
  <si>
    <t>2445387.418 </t>
  </si>
  <si>
    <t> 21.02.1983 22:01 </t>
  </si>
  <si>
    <t> -0.007 </t>
  </si>
  <si>
    <t>2445406.354 </t>
  </si>
  <si>
    <t> 12.03.1983 20:29 </t>
  </si>
  <si>
    <t> 0.003 </t>
  </si>
  <si>
    <t> W.Braune </t>
  </si>
  <si>
    <t>2445406.357 </t>
  </si>
  <si>
    <t> 12.03.1983 20:34 </t>
  </si>
  <si>
    <t> 0.006 </t>
  </si>
  <si>
    <t> J.Hübscher </t>
  </si>
  <si>
    <t>2447530.366 </t>
  </si>
  <si>
    <t> 03.01.1989 20:47 </t>
  </si>
  <si>
    <t> -0.123 </t>
  </si>
  <si>
    <t> H.Peter </t>
  </si>
  <si>
    <t> BBS 91 </t>
  </si>
  <si>
    <t>2447531.367 </t>
  </si>
  <si>
    <t> 04.01.1989 20:48 </t>
  </si>
  <si>
    <t> -0.118 </t>
  </si>
  <si>
    <t>2447566.338 </t>
  </si>
  <si>
    <t> 08.02.1989 20:06 </t>
  </si>
  <si>
    <t> -0.010 </t>
  </si>
  <si>
    <t>F </t>
  </si>
  <si>
    <t> T.Berthold </t>
  </si>
  <si>
    <t> MVS 12.16 </t>
  </si>
  <si>
    <t>2447922.428 </t>
  </si>
  <si>
    <t> 30.01.1990 22:16 </t>
  </si>
  <si>
    <t> -0.018 </t>
  </si>
  <si>
    <t> BBS 94 </t>
  </si>
  <si>
    <t>2447924.422 </t>
  </si>
  <si>
    <t> 01.02.1990 22:07 </t>
  </si>
  <si>
    <t> -0.016 </t>
  </si>
  <si>
    <t>2447932.380 </t>
  </si>
  <si>
    <t> 09.02.1990 21:07 </t>
  </si>
  <si>
    <t> -0.027 </t>
  </si>
  <si>
    <t>2447955.316 </t>
  </si>
  <si>
    <t> 04.03.1990 19:35 </t>
  </si>
  <si>
    <t> -0.001 </t>
  </si>
  <si>
    <t>2448189.394 </t>
  </si>
  <si>
    <t> 24.10.1990 21:27 </t>
  </si>
  <si>
    <t> BBS 96 </t>
  </si>
  <si>
    <t>2448203.349 </t>
  </si>
  <si>
    <t> 07.11.1990 20:22 </t>
  </si>
  <si>
    <t> 0.009 </t>
  </si>
  <si>
    <t> BBS 97 </t>
  </si>
  <si>
    <t>2448222.268 </t>
  </si>
  <si>
    <t> 26.11.1990 18:25 </t>
  </si>
  <si>
    <t> 0.002 </t>
  </si>
  <si>
    <t>2448573.394 </t>
  </si>
  <si>
    <t> 12.11.1991 21:27 </t>
  </si>
  <si>
    <t> 0.010 </t>
  </si>
  <si>
    <t> BBS 99 </t>
  </si>
  <si>
    <t>2448606.245 </t>
  </si>
  <si>
    <t> 15.12.1991 17:52 </t>
  </si>
  <si>
    <t> -0.009 </t>
  </si>
  <si>
    <t> BBS 100 </t>
  </si>
  <si>
    <t>2448712.326 </t>
  </si>
  <si>
    <t> 30.03.1992 19:49 </t>
  </si>
  <si>
    <t> -0.011 </t>
  </si>
  <si>
    <t> BBS 101 </t>
  </si>
  <si>
    <t>2448970.304 </t>
  </si>
  <si>
    <t> 13.12.1992 19:17 </t>
  </si>
  <si>
    <t> -0.017 </t>
  </si>
  <si>
    <t> BBS 103 </t>
  </si>
  <si>
    <t>2450744.330 </t>
  </si>
  <si>
    <t> 22.10.1997 19:55 </t>
  </si>
  <si>
    <t> M.Dietrich </t>
  </si>
  <si>
    <t>BAVM 113 </t>
  </si>
  <si>
    <t>2450756.287 </t>
  </si>
  <si>
    <t> 03.11.1997 18:53 </t>
  </si>
  <si>
    <t> -0.003 </t>
  </si>
  <si>
    <t>2450860.370 </t>
  </si>
  <si>
    <t> 15.02.1998 20:52 </t>
  </si>
  <si>
    <t> BBS 117 </t>
  </si>
  <si>
    <t>2450862.362 </t>
  </si>
  <si>
    <t> 17.02.1998 20:41 </t>
  </si>
  <si>
    <t>2450883.294 </t>
  </si>
  <si>
    <t> 10.03.1998 19:03 </t>
  </si>
  <si>
    <t> 0.004 </t>
  </si>
  <si>
    <t>2451512.3087 </t>
  </si>
  <si>
    <t> 29.11.1999 19:24 </t>
  </si>
  <si>
    <t> -0.0054 </t>
  </si>
  <si>
    <t>E </t>
  </si>
  <si>
    <t>o</t>
  </si>
  <si>
    <t>BAVM 133 </t>
  </si>
  <si>
    <t>2452712.5783 </t>
  </si>
  <si>
    <t> 14.03.2003 01:52 </t>
  </si>
  <si>
    <t> -0.0108 </t>
  </si>
  <si>
    <t>?</t>
  </si>
  <si>
    <t> S.Dvorak </t>
  </si>
  <si>
    <t>IBVS 5502 </t>
  </si>
  <si>
    <t>2452957.6093 </t>
  </si>
  <si>
    <t> 14.11.2003 02:37 </t>
  </si>
  <si>
    <t> -0.0152 </t>
  </si>
  <si>
    <t>2452966.5746 </t>
  </si>
  <si>
    <t> 23.11.2003 01:47 </t>
  </si>
  <si>
    <t> -0.0146 </t>
  </si>
  <si>
    <t>2452983.5074 </t>
  </si>
  <si>
    <t> 10.12.2003 00:10 </t>
  </si>
  <si>
    <t>-I</t>
  </si>
  <si>
    <t> K. &amp; M. Rätz </t>
  </si>
  <si>
    <t>BAVM 172 </t>
  </si>
  <si>
    <t>2453387.4165 </t>
  </si>
  <si>
    <t> 16.01.2005 21:59 </t>
  </si>
  <si>
    <t>17738.5</t>
  </si>
  <si>
    <t> -0.0160 </t>
  </si>
  <si>
    <t> F.Agerer </t>
  </si>
  <si>
    <t>BAVM 173 </t>
  </si>
  <si>
    <t>2453682.7549 </t>
  </si>
  <si>
    <t> 08.11.2005 06:07 </t>
  </si>
  <si>
    <t>18035</t>
  </si>
  <si>
    <t> -0.0150 </t>
  </si>
  <si>
    <t> R.Nelson </t>
  </si>
  <si>
    <t>IBVS 5672 </t>
  </si>
  <si>
    <t>2453746.50230 </t>
  </si>
  <si>
    <t> 11.01.2006 00:03 </t>
  </si>
  <si>
    <t>18099</t>
  </si>
  <si>
    <t> -0.01664 </t>
  </si>
  <si>
    <t>C </t>
  </si>
  <si>
    <t> L.Šmelcer </t>
  </si>
  <si>
    <t>OEJV 0074 </t>
  </si>
  <si>
    <t>2453759.45287 </t>
  </si>
  <si>
    <t> 23.01.2006 22:52 </t>
  </si>
  <si>
    <t>18112</t>
  </si>
  <si>
    <t> -0.01510 </t>
  </si>
  <si>
    <t>2453780.3702 </t>
  </si>
  <si>
    <t> 13.02.2006 20:53 </t>
  </si>
  <si>
    <t>18133</t>
  </si>
  <si>
    <t> -0.0154 </t>
  </si>
  <si>
    <t> K.&amp; M.Rätz </t>
  </si>
  <si>
    <t>BAVM 186 </t>
  </si>
  <si>
    <t>2454442.7613 </t>
  </si>
  <si>
    <t> 08.12.2007 06:16 </t>
  </si>
  <si>
    <t> -0.0167 </t>
  </si>
  <si>
    <t>R</t>
  </si>
  <si>
    <t>IBVS 5820 </t>
  </si>
  <si>
    <t>2454506.5109 </t>
  </si>
  <si>
    <t> 10.02.2008 00:15 </t>
  </si>
  <si>
    <t> -0.0162 </t>
  </si>
  <si>
    <t>BAVM 201 </t>
  </si>
  <si>
    <t>2454787.9052 </t>
  </si>
  <si>
    <t> 17.11.2008 09:43 </t>
  </si>
  <si>
    <t> -0.0142 </t>
  </si>
  <si>
    <t> R.Diethelm </t>
  </si>
  <si>
    <t>IBVS 5871 </t>
  </si>
  <si>
    <t>2454827.2473 </t>
  </si>
  <si>
    <t> 26.12.2008 17:56 </t>
  </si>
  <si>
    <t> -0.0172 </t>
  </si>
  <si>
    <t> W.Moschner &amp; P.Frank </t>
  </si>
  <si>
    <t>BAVM 209 </t>
  </si>
  <si>
    <t>2454845.6758 </t>
  </si>
  <si>
    <t> 14.01.2009 04:13 </t>
  </si>
  <si>
    <t> -0.0161 </t>
  </si>
  <si>
    <t>IBVS 5894 </t>
  </si>
  <si>
    <t>2455953.3117 </t>
  </si>
  <si>
    <t> 26.01.2012 19:28 </t>
  </si>
  <si>
    <t> -0.0199 </t>
  </si>
  <si>
    <t> P.Frank </t>
  </si>
  <si>
    <t>BAVM 228 </t>
  </si>
  <si>
    <t>2456334.3145 </t>
  </si>
  <si>
    <t> 10.02.2013 19:32 </t>
  </si>
  <si>
    <t>BAVM 232 </t>
  </si>
  <si>
    <t>2456538.50781 </t>
  </si>
  <si>
    <t> 03.09.2013 00:11 </t>
  </si>
  <si>
    <t> -0.02009 </t>
  </si>
  <si>
    <t> M.Magris </t>
  </si>
  <si>
    <t>OEJV 0160 </t>
  </si>
  <si>
    <t>2456692.4015 </t>
  </si>
  <si>
    <t> 03.02.2014 21:38 </t>
  </si>
  <si>
    <t> -0.0206 </t>
  </si>
  <si>
    <t>BAVM 234 </t>
  </si>
  <si>
    <t>2456698.377 </t>
  </si>
  <si>
    <t> 09.02.2014 21:02 </t>
  </si>
  <si>
    <t> -0.022 </t>
  </si>
  <si>
    <t>2457060.4507 </t>
  </si>
  <si>
    <t> 06.02.2015 22:49 </t>
  </si>
  <si>
    <t> -0.0225 </t>
  </si>
  <si>
    <t>BAVM 239 </t>
  </si>
  <si>
    <t>2429491.537 </t>
  </si>
  <si>
    <t> 16.08.1939 00:53 </t>
  </si>
  <si>
    <t> 0.036 </t>
  </si>
  <si>
    <t>P </t>
  </si>
  <si>
    <t> E.Rohlfs </t>
  </si>
  <si>
    <t>2430234.562 </t>
  </si>
  <si>
    <t> 28.08.1941 01:29 </t>
  </si>
  <si>
    <t> -0.014 </t>
  </si>
  <si>
    <t>2430327.696 </t>
  </si>
  <si>
    <t> 29.11.1941 04:42 </t>
  </si>
  <si>
    <t>2430377.565 </t>
  </si>
  <si>
    <t> 18.01.1942 01:33 </t>
  </si>
  <si>
    <t> 0.051 </t>
  </si>
  <si>
    <t>2430381.480 </t>
  </si>
  <si>
    <t> 21.01.1942 23:31 </t>
  </si>
  <si>
    <t>2430621.567 </t>
  </si>
  <si>
    <t> 19.09.1942 01:36 </t>
  </si>
  <si>
    <t> 0.014 </t>
  </si>
  <si>
    <t>2430782.450 </t>
  </si>
  <si>
    <t> 26.02.1943 22:48 </t>
  </si>
  <si>
    <t> 0.030 </t>
  </si>
  <si>
    <t>2431075.269 </t>
  </si>
  <si>
    <t> 16.12.1943 18:27 </t>
  </si>
  <si>
    <t>2433949.436 </t>
  </si>
  <si>
    <t> 29.10.1951 22:27 </t>
  </si>
  <si>
    <t> W.Zessewitsch </t>
  </si>
  <si>
    <t>2434663.610 </t>
  </si>
  <si>
    <t> 13.10.1953 02:38 </t>
  </si>
  <si>
    <t> -0.031 </t>
  </si>
  <si>
    <t>2435718.484 </t>
  </si>
  <si>
    <t> 01.09.1956 23:36 </t>
  </si>
  <si>
    <t> -0.004 </t>
  </si>
  <si>
    <t>2435721.485 </t>
  </si>
  <si>
    <t> 04.09.1956 23:38 </t>
  </si>
  <si>
    <t>2435722.474 </t>
  </si>
  <si>
    <t> 05.09.1956 23:22 </t>
  </si>
  <si>
    <t> 0.001 </t>
  </si>
  <si>
    <t>2435743.381 </t>
  </si>
  <si>
    <t> 26.09.1956 21:08 </t>
  </si>
  <si>
    <t>2435744.392 </t>
  </si>
  <si>
    <t> 27.09.1956 21:24 </t>
  </si>
  <si>
    <t>2435746.379 </t>
  </si>
  <si>
    <t> 29.09.1956 21:05 </t>
  </si>
  <si>
    <t>2435748.370 </t>
  </si>
  <si>
    <t> 01.10.1956 20:52 </t>
  </si>
  <si>
    <t>2435749.364 </t>
  </si>
  <si>
    <t> 02.10.1956 20:44 </t>
  </si>
  <si>
    <t>2435887.315 </t>
  </si>
  <si>
    <t> 17.02.1957 19:33 </t>
  </si>
  <si>
    <t> H.Busch </t>
  </si>
  <si>
    <t>2435893.297 </t>
  </si>
  <si>
    <t> 23.02.1957 19:07 </t>
  </si>
  <si>
    <t>2436460.543 </t>
  </si>
  <si>
    <t> 14.09.1958 01:01 </t>
  </si>
  <si>
    <t> -0.024 </t>
  </si>
  <si>
    <t>2436461.545 </t>
  </si>
  <si>
    <t> 15.09.1958 01:04 </t>
  </si>
  <si>
    <t>2436841.555 </t>
  </si>
  <si>
    <t> 30.09.1959 01:19 </t>
  </si>
  <si>
    <t> -0.012 </t>
  </si>
  <si>
    <t>2436846.542 </t>
  </si>
  <si>
    <t> 05.10.1959 01:00 </t>
  </si>
  <si>
    <t>2436851.536 </t>
  </si>
  <si>
    <t> 10.10.1959 00:51 </t>
  </si>
  <si>
    <t> 0.008 </t>
  </si>
  <si>
    <t>2437614.525 </t>
  </si>
  <si>
    <t> 11.11.1961 00:36 </t>
  </si>
  <si>
    <t>2437642.447 </t>
  </si>
  <si>
    <t> 08.12.1961 22:43 </t>
  </si>
  <si>
    <t> 0.033 </t>
  </si>
  <si>
    <t>2438048.295 </t>
  </si>
  <si>
    <t> 18.01.1963 19:04 </t>
  </si>
  <si>
    <t>2438240.553 </t>
  </si>
  <si>
    <t> 30.07.1963 01:16 </t>
  </si>
  <si>
    <t>2438242.559 </t>
  </si>
  <si>
    <t> 01.08.1963 01:24 </t>
  </si>
  <si>
    <t> 0.007 </t>
  </si>
  <si>
    <t>2438331.671 </t>
  </si>
  <si>
    <t> 29.10.1963 04:06 </t>
  </si>
  <si>
    <t> -0.030 </t>
  </si>
  <si>
    <t>2438373.531 </t>
  </si>
  <si>
    <t> 10.12.1963 00:44 </t>
  </si>
  <si>
    <t>2438384.474 </t>
  </si>
  <si>
    <t> 20.12.1963 23:22 </t>
  </si>
  <si>
    <t> -0.019 </t>
  </si>
  <si>
    <t>2438385.470 </t>
  </si>
  <si>
    <t> 21.12.1963 23:16 </t>
  </si>
  <si>
    <t>2438386.471 </t>
  </si>
  <si>
    <t> 22.12.1963 23:18 </t>
  </si>
  <si>
    <t>2438387.488 </t>
  </si>
  <si>
    <t> 23.12.1963 23:42 </t>
  </si>
  <si>
    <t>2438399.420 </t>
  </si>
  <si>
    <t> 04.01.1964 22:04 </t>
  </si>
  <si>
    <t>2438406.418 </t>
  </si>
  <si>
    <t> 11.01.1964 22:01 </t>
  </si>
  <si>
    <t> 0.011 </t>
  </si>
  <si>
    <t>2438407.426 </t>
  </si>
  <si>
    <t> 12.01.1964 22:13 </t>
  </si>
  <si>
    <t> 0.023 </t>
  </si>
  <si>
    <t>2438410.396 </t>
  </si>
  <si>
    <t> 15.01.1964 21:30 </t>
  </si>
  <si>
    <t> 0.005 </t>
  </si>
  <si>
    <t>2438412.395 </t>
  </si>
  <si>
    <t> 17.01.1964 21:28 </t>
  </si>
  <si>
    <t> 0.012 </t>
  </si>
  <si>
    <t>2438413.368 </t>
  </si>
  <si>
    <t> 18.01.1964 20:49 </t>
  </si>
  <si>
    <t>2438439.292 </t>
  </si>
  <si>
    <t> 13.02.1964 19:00 </t>
  </si>
  <si>
    <t>2438440.276 </t>
  </si>
  <si>
    <t> 14.02.1964 18:37 </t>
  </si>
  <si>
    <t>2438441.279 </t>
  </si>
  <si>
    <t> 15.02.1964 18:41 </t>
  </si>
  <si>
    <t>2438816.315 </t>
  </si>
  <si>
    <t> 24.02.1965 19:33 </t>
  </si>
  <si>
    <t> 0.022 </t>
  </si>
  <si>
    <t>2439389.556 </t>
  </si>
  <si>
    <t> 21.09.1966 01:20 </t>
  </si>
  <si>
    <t> 0.019 </t>
  </si>
  <si>
    <t>2439940.379 </t>
  </si>
  <si>
    <t> 24.03.1968 21:05 </t>
  </si>
  <si>
    <t>2439941.337 </t>
  </si>
  <si>
    <t> 25.03.1968 20:05 </t>
  </si>
  <si>
    <t>2439946.353 </t>
  </si>
  <si>
    <t> 30.03.1968 20:28 </t>
  </si>
  <si>
    <t>2440149.553 </t>
  </si>
  <si>
    <t> 20.10.1968 01:16 </t>
  </si>
  <si>
    <t>2440150.540 </t>
  </si>
  <si>
    <t> 21.10.1968 00:57 </t>
  </si>
  <si>
    <t>2440151.540 </t>
  </si>
  <si>
    <t> 22.10.1968 00:57 </t>
  </si>
  <si>
    <t>2441304.462 </t>
  </si>
  <si>
    <t> 18.12.1971 23:05 </t>
  </si>
  <si>
    <t> -0.036 </t>
  </si>
  <si>
    <t>2441350.313 </t>
  </si>
  <si>
    <t> 02.02.1972 19:30 </t>
  </si>
  <si>
    <t>2441549.538 </t>
  </si>
  <si>
    <t> 20.08.1972 00:54 </t>
  </si>
  <si>
    <t>2441922.565 </t>
  </si>
  <si>
    <t> 28.08.1973 01:33 </t>
  </si>
  <si>
    <t> -0.000 </t>
  </si>
  <si>
    <t>2441929.533 </t>
  </si>
  <si>
    <t> 04.09.1973 00:47 </t>
  </si>
  <si>
    <t>2441931.542 </t>
  </si>
  <si>
    <t> 06.09.1973 01:00 </t>
  </si>
  <si>
    <t>2442303.539 </t>
  </si>
  <si>
    <t> 13.09.1974 00:56 </t>
  </si>
  <si>
    <t> -0.026 </t>
  </si>
  <si>
    <t>2444636.384 </t>
  </si>
  <si>
    <t> 31.01.1981 21:12 </t>
  </si>
  <si>
    <t>2445311.7181 </t>
  </si>
  <si>
    <t> 08.12.1982 05:14 </t>
  </si>
  <si>
    <t> -0.0053 </t>
  </si>
  <si>
    <t> Kwan-Yu Chen et al </t>
  </si>
  <si>
    <t>2445323.6712 </t>
  </si>
  <si>
    <t> 20.12.1982 04:06 </t>
  </si>
  <si>
    <t> -0.0052 </t>
  </si>
  <si>
    <t>2445324.6670 </t>
  </si>
  <si>
    <t> 21.12.1982 04:00 </t>
  </si>
  <si>
    <t>2445348.0710 </t>
  </si>
  <si>
    <t> 13.01.1983 13:42 </t>
  </si>
  <si>
    <t> -0.0093 </t>
  </si>
  <si>
    <t>2445349.0663 </t>
  </si>
  <si>
    <t> 14.01.1983 13:35 </t>
  </si>
  <si>
    <t> -0.0101 </t>
  </si>
  <si>
    <t>2445350.0622 </t>
  </si>
  <si>
    <t> 15.01.1983 13:29 </t>
  </si>
  <si>
    <t> -0.0102 </t>
  </si>
  <si>
    <t>2445351.5614 </t>
  </si>
  <si>
    <t> 17.01.1983 01:28 </t>
  </si>
  <si>
    <t>2452598.0284 </t>
  </si>
  <si>
    <t> 19.11.2002 12:40 </t>
  </si>
  <si>
    <t> -0.0117 </t>
  </si>
  <si>
    <t> Nakajima </t>
  </si>
  <si>
    <t>2454555.3183 </t>
  </si>
  <si>
    <t> 29.03.2008 19:38 </t>
  </si>
  <si>
    <t>OEJV 0094 </t>
  </si>
  <si>
    <t>2454555.3199 </t>
  </si>
  <si>
    <t> 29.03.2008 19:40 </t>
  </si>
  <si>
    <t> -0.0151 </t>
  </si>
  <si>
    <t>2454555.3201 </t>
  </si>
  <si>
    <t> -0.0149 </t>
  </si>
  <si>
    <t>2455854.2019 </t>
  </si>
  <si>
    <t> 19.10.2011 16:50 </t>
  </si>
  <si>
    <t> -0.0198 </t>
  </si>
  <si>
    <t>Rc</t>
  </si>
  <si>
    <t> K.Shiokawa </t>
  </si>
  <si>
    <t>2456627.1587 </t>
  </si>
  <si>
    <t> 30.11.2013 15:48 </t>
  </si>
  <si>
    <t> -0.0202 </t>
  </si>
  <si>
    <t> H.Itoh 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</si>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</sst>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\$#,##0_);&quot;($&quot;#,##0\)"/>
    <numFmt numFmtId="165" formatCode="m/d/yyyy\ h:mm"/>
    <numFmt numFmtId="167" formatCode="dd/mm/yyyy"/>
    <numFmt numFmtId="168" formatCode="0.00000"/>
  </numFmts>
  <fonts count="19" x14ac:knownFonts="1">
    <font>
      <sz val="10"/>
      <name val="Arial"/>
      <family val="2"/>
    </font>
    <font>
      <sz val="10"/>
      <name val="Arial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43" fontId="1" fillId="0" borderId="0" applyFill="0" applyBorder="0" applyAlignment="0" applyProtection="0"/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2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0" fillId="0" borderId="0" xfId="0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Font="1">
      <alignment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Font="1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8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top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7" applyFont="1" applyAlignment="1">
      <alignment wrapText="1"/>
    </xf>
    <xf numFmtId="0" fontId="14" fillId="0" borderId="0" xfId="7" applyFont="1" applyAlignment="1">
      <alignment horizontal="center" wrapText="1"/>
    </xf>
    <xf numFmtId="0" fontId="14" fillId="0" borderId="0" xfId="7" applyFont="1" applyAlignment="1">
      <alignment horizontal="left" wrapTex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6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4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right" vertical="top" wrapText="1"/>
    </xf>
    <xf numFmtId="0" fontId="16" fillId="2" borderId="11" xfId="6" applyNumberFormat="1" applyFont="1" applyFill="1" applyBorder="1" applyAlignment="1" applyProtection="1">
      <alignment horizontal="right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167" fontId="0" fillId="0" borderId="0" xfId="0" applyNumberFormat="1" applyAlignment="1"/>
    <xf numFmtId="43" fontId="18" fillId="0" borderId="0" xfId="1" applyFont="1" applyBorder="1"/>
    <xf numFmtId="168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>
      <alignment vertical="center" wrapText="1"/>
    </xf>
  </cellXfs>
  <cellStyles count="8">
    <cellStyle name="Comma" xfId="1" builtinId="3"/>
    <cellStyle name="Comma0" xfId="2"/>
    <cellStyle name="Currency0" xfId="3"/>
    <cellStyle name="Date" xfId="4"/>
    <cellStyle name="Fixed" xfId="5"/>
    <cellStyle name="Hyperlink" xfId="6" builtinId="8"/>
    <cellStyle name="Normal" xfId="0" builtinId="0"/>
    <cellStyle name="Normal_A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per - O-C Diagr.</a:t>
            </a:r>
          </a:p>
        </c:rich>
      </c:tx>
      <c:layout>
        <c:manualLayout>
          <c:xMode val="edge"/>
          <c:yMode val="edge"/>
          <c:x val="0.37019281243690688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4382800579053"/>
          <c:y val="0.23659305993690852"/>
          <c:w val="0.79647560546187257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Active!$H$21:$H$152</c:f>
              <c:numCache>
                <c:formatCode>General</c:formatCode>
                <c:ptCount val="132"/>
                <c:pt idx="0">
                  <c:v>3.5605745000793831E-2</c:v>
                </c:pt>
                <c:pt idx="1">
                  <c:v>-1.4201434998540208E-2</c:v>
                </c:pt>
                <c:pt idx="2">
                  <c:v>-1.3572039999417029E-2</c:v>
                </c:pt>
                <c:pt idx="3">
                  <c:v>5.1486460000887746E-2</c:v>
                </c:pt>
                <c:pt idx="4">
                  <c:v>-1.7828860000008717E-2</c:v>
                </c:pt>
                <c:pt idx="5">
                  <c:v>1.4173109997500433E-2</c:v>
                </c:pt>
                <c:pt idx="6">
                  <c:v>3.0442065002716845E-2</c:v>
                </c:pt>
                <c:pt idx="7">
                  <c:v>2.2660450013063382E-3</c:v>
                </c:pt>
                <c:pt idx="8">
                  <c:v>-1.6197919998376165E-2</c:v>
                </c:pt>
                <c:pt idx="9">
                  <c:v>-3.0719030000909697E-2</c:v>
                </c:pt>
                <c:pt idx="10">
                  <c:v>-4.2000000030384399E-3</c:v>
                </c:pt>
                <c:pt idx="11">
                  <c:v>0</c:v>
                </c:pt>
                <c:pt idx="12">
                  <c:v>8.5635100040235557E-3</c:v>
                </c:pt>
                <c:pt idx="13">
                  <c:v>1.4846800040686503E-3</c:v>
                </c:pt>
                <c:pt idx="14">
                  <c:v>-9.1707499959738925E-3</c:v>
                </c:pt>
                <c:pt idx="15">
                  <c:v>5.7504200012772344E-3</c:v>
                </c:pt>
                <c:pt idx="16">
                  <c:v>5.927599995629862E-4</c:v>
                </c:pt>
                <c:pt idx="17">
                  <c:v>-5.6489999406039715E-4</c:v>
                </c:pt>
                <c:pt idx="18">
                  <c:v>-2.6437299966346473E-3</c:v>
                </c:pt>
                <c:pt idx="19">
                  <c:v>-8.5616849974030629E-3</c:v>
                </c:pt>
                <c:pt idx="20">
                  <c:v>-3.0346650019055232E-3</c:v>
                </c:pt>
                <c:pt idx="21">
                  <c:v>-2.3928350005007815E-2</c:v>
                </c:pt>
                <c:pt idx="22">
                  <c:v>-1.8007179998676293E-2</c:v>
                </c:pt>
                <c:pt idx="23">
                  <c:v>-1.2080824999429751E-2</c:v>
                </c:pt>
                <c:pt idx="24">
                  <c:v>-5.4749749979237095E-3</c:v>
                </c:pt>
                <c:pt idx="25">
                  <c:v>8.1308750013704412E-3</c:v>
                </c:pt>
                <c:pt idx="26">
                  <c:v>7.4709500040626153E-4</c:v>
                </c:pt>
                <c:pt idx="27">
                  <c:v>3.2539854997594375E-2</c:v>
                </c:pt>
                <c:pt idx="28">
                  <c:v>-2.1583369998552371E-2</c:v>
                </c:pt>
                <c:pt idx="29">
                  <c:v>-6.7975600031786598E-3</c:v>
                </c:pt>
                <c:pt idx="30">
                  <c:v>7.0447800026158802E-3</c:v>
                </c:pt>
                <c:pt idx="31">
                  <c:v>-3.0010504997335374E-2</c:v>
                </c:pt>
                <c:pt idx="32">
                  <c:v>-5.3213649953249842E-3</c:v>
                </c:pt>
                <c:pt idx="33">
                  <c:v>-1.9188494996342342E-2</c:v>
                </c:pt>
                <c:pt idx="34">
                  <c:v>-1.9267324998509139E-2</c:v>
                </c:pt>
                <c:pt idx="35">
                  <c:v>-1.434615500329528E-2</c:v>
                </c:pt>
                <c:pt idx="36">
                  <c:v>6.5750149951782078E-3</c:v>
                </c:pt>
                <c:pt idx="37">
                  <c:v>-1.4370944998518098E-2</c:v>
                </c:pt>
                <c:pt idx="38">
                  <c:v>1.1077244998887181E-2</c:v>
                </c:pt>
                <c:pt idx="39">
                  <c:v>2.2998414999165107E-2</c:v>
                </c:pt>
                <c:pt idx="40">
                  <c:v>4.7619250035495497E-3</c:v>
                </c:pt>
                <c:pt idx="41">
                  <c:v>1.1604264997004066E-2</c:v>
                </c:pt>
                <c:pt idx="42">
                  <c:v>-1.1474564998934511E-2</c:v>
                </c:pt>
                <c:pt idx="43">
                  <c:v>1.4475855001364835E-2</c:v>
                </c:pt>
                <c:pt idx="44">
                  <c:v>2.3970249967533164E-3</c:v>
                </c:pt>
                <c:pt idx="45">
                  <c:v>9.3181949996505864E-3</c:v>
                </c:pt>
                <c:pt idx="46">
                  <c:v>2.1638700003677513E-2</c:v>
                </c:pt>
                <c:pt idx="47">
                  <c:v>1.9272034995083231E-2</c:v>
                </c:pt>
                <c:pt idx="48">
                  <c:v>1.0679045000870246E-2</c:v>
                </c:pt>
                <c:pt idx="49">
                  <c:v>-2.7399785001762211E-2</c:v>
                </c:pt>
                <c:pt idx="50">
                  <c:v>8.2060650020139292E-3</c:v>
                </c:pt>
                <c:pt idx="51">
                  <c:v>8.124744999804534E-3</c:v>
                </c:pt>
                <c:pt idx="52">
                  <c:v>-9.5408500055782497E-4</c:v>
                </c:pt>
                <c:pt idx="53">
                  <c:v>2.9670849980902858E-3</c:v>
                </c:pt>
                <c:pt idx="54">
                  <c:v>-3.62786400000914E-2</c:v>
                </c:pt>
                <c:pt idx="55">
                  <c:v>-4.9048199944081716E-3</c:v>
                </c:pt>
                <c:pt idx="56">
                  <c:v>4.329180002969224E-3</c:v>
                </c:pt>
                <c:pt idx="57">
                  <c:v>-1.9265499577159062E-4</c:v>
                </c:pt>
                <c:pt idx="58">
                  <c:v>-4.744464997202158E-3</c:v>
                </c:pt>
                <c:pt idx="59">
                  <c:v>1.2097875005565584E-2</c:v>
                </c:pt>
                <c:pt idx="60">
                  <c:v>-2.6345130005211104E-2</c:v>
                </c:pt>
                <c:pt idx="61">
                  <c:v>2.0350100021460094E-3</c:v>
                </c:pt>
                <c:pt idx="63">
                  <c:v>-5.3117299976292998E-3</c:v>
                </c:pt>
                <c:pt idx="64">
                  <c:v>-5.1576900004874915E-3</c:v>
                </c:pt>
                <c:pt idx="65">
                  <c:v>-5.436519997601863E-3</c:v>
                </c:pt>
                <c:pt idx="66">
                  <c:v>-9.2890249943593517E-3</c:v>
                </c:pt>
                <c:pt idx="67">
                  <c:v>-1.0067855000670534E-2</c:v>
                </c:pt>
                <c:pt idx="68">
                  <c:v>-1.0246685000311118E-2</c:v>
                </c:pt>
                <c:pt idx="69">
                  <c:v>-5.1649300003191456E-3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E6-4D34-9F33-0F7E6CD8F6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Active!$I$21:$I$152</c:f>
              <c:numCache>
                <c:formatCode>General</c:formatCode>
                <c:ptCount val="132"/>
                <c:pt idx="62">
                  <c:v>-2.0438200008356944E-3</c:v>
                </c:pt>
                <c:pt idx="70">
                  <c:v>-5.1663199992617592E-3</c:v>
                </c:pt>
                <c:pt idx="71">
                  <c:v>-7.4028099988936447E-3</c:v>
                </c:pt>
                <c:pt idx="72">
                  <c:v>3.0994199987617321E-3</c:v>
                </c:pt>
                <c:pt idx="73">
                  <c:v>6.0994200030108914E-3</c:v>
                </c:pt>
                <c:pt idx="76">
                  <c:v>-9.8434349929448217E-3</c:v>
                </c:pt>
                <c:pt idx="77">
                  <c:v>-1.8025159995886497E-2</c:v>
                </c:pt>
                <c:pt idx="78">
                  <c:v>-1.6182819999812637E-2</c:v>
                </c:pt>
                <c:pt idx="79">
                  <c:v>-2.6813460004632361E-2</c:v>
                </c:pt>
                <c:pt idx="80">
                  <c:v>-6.265499978326261E-4</c:v>
                </c:pt>
                <c:pt idx="81">
                  <c:v>-1.1516000013216399E-3</c:v>
                </c:pt>
                <c:pt idx="82">
                  <c:v>8.7447800033260137E-3</c:v>
                </c:pt>
                <c:pt idx="83">
                  <c:v>2.2470099938800558E-3</c:v>
                </c:pt>
                <c:pt idx="84">
                  <c:v>1.0459434997756034E-2</c:v>
                </c:pt>
                <c:pt idx="85">
                  <c:v>-9.1419549935380928E-3</c:v>
                </c:pt>
                <c:pt idx="86">
                  <c:v>-1.0537349997321144E-2</c:v>
                </c:pt>
                <c:pt idx="87">
                  <c:v>-1.6954320002696477E-2</c:v>
                </c:pt>
                <c:pt idx="88">
                  <c:v>-7.3505499967723154E-3</c:v>
                </c:pt>
                <c:pt idx="89">
                  <c:v>-3.296510003565345E-3</c:v>
                </c:pt>
                <c:pt idx="90">
                  <c:v>-1.0534244996961206E-2</c:v>
                </c:pt>
                <c:pt idx="91">
                  <c:v>-1.0691904994018842E-2</c:v>
                </c:pt>
                <c:pt idx="92">
                  <c:v>3.6526650001178496E-3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E6-4D34-9F33-0F7E6CD8F64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Active!$J$21:$J$152</c:f>
              <c:numCache>
                <c:formatCode>General</c:formatCode>
                <c:ptCount val="132"/>
                <c:pt idx="93">
                  <c:v>-5.4284799989545718E-3</c:v>
                </c:pt>
                <c:pt idx="98">
                  <c:v>-1.5160390001256019E-2</c:v>
                </c:pt>
                <c:pt idx="99">
                  <c:v>-1.60259549957118E-2</c:v>
                </c:pt>
                <c:pt idx="103">
                  <c:v>-1.5424390003317967E-2</c:v>
                </c:pt>
                <c:pt idx="105">
                  <c:v>-1.6191459995752666E-2</c:v>
                </c:pt>
                <c:pt idx="110">
                  <c:v>-1.7174719992908649E-2</c:v>
                </c:pt>
                <c:pt idx="113">
                  <c:v>-1.9892035001248587E-2</c:v>
                </c:pt>
                <c:pt idx="114">
                  <c:v>-1.7244509996089619E-2</c:v>
                </c:pt>
                <c:pt idx="117">
                  <c:v>-2.0583894998708274E-2</c:v>
                </c:pt>
                <c:pt idx="118">
                  <c:v>-2.1556874999077991E-2</c:v>
                </c:pt>
                <c:pt idx="119">
                  <c:v>-2.2511579998536035E-2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E6-4D34-9F33-0F7E6CD8F64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Active!$K$21:$K$152</c:f>
              <c:numCache>
                <c:formatCode>General</c:formatCode>
                <c:ptCount val="132"/>
                <c:pt idx="94">
                  <c:v>-1.1653179994027596E-2</c:v>
                </c:pt>
                <c:pt idx="95">
                  <c:v>-1.0818629998539109E-2</c:v>
                </c:pt>
                <c:pt idx="96">
                  <c:v>-1.5210810001008213E-2</c:v>
                </c:pt>
                <c:pt idx="97">
                  <c:v>-1.462028000241844E-2</c:v>
                </c:pt>
                <c:pt idx="100">
                  <c:v>-1.4999049999460112E-2</c:v>
                </c:pt>
                <c:pt idx="101">
                  <c:v>-1.6644169998471625E-2</c:v>
                </c:pt>
                <c:pt idx="102">
                  <c:v>-1.509896000061417E-2</c:v>
                </c:pt>
                <c:pt idx="104">
                  <c:v>-1.674633999937214E-2</c:v>
                </c:pt>
                <c:pt idx="106">
                  <c:v>-1.6644129995256662E-2</c:v>
                </c:pt>
                <c:pt idx="107">
                  <c:v>-1.5044129999296274E-2</c:v>
                </c:pt>
                <c:pt idx="108">
                  <c:v>-1.4844129997072741E-2</c:v>
                </c:pt>
                <c:pt idx="109">
                  <c:v>-1.4160935003019404E-2</c:v>
                </c:pt>
                <c:pt idx="111">
                  <c:v>-1.6133074997924268E-2</c:v>
                </c:pt>
                <c:pt idx="112">
                  <c:v>-1.9848449999699369E-2</c:v>
                </c:pt>
                <c:pt idx="115">
                  <c:v>-2.0094660001632292E-2</c:v>
                </c:pt>
                <c:pt idx="116">
                  <c:v>-2.0220530001097359E-2</c:v>
                </c:pt>
                <c:pt idx="120">
                  <c:v>-2.5505845005682204E-2</c:v>
                </c:pt>
                <c:pt idx="121">
                  <c:v>-2.0195680001052096E-2</c:v>
                </c:pt>
                <c:pt idx="122">
                  <c:v>-2.0961690002877731E-2</c:v>
                </c:pt>
                <c:pt idx="123">
                  <c:v>-2.0819990000745747E-2</c:v>
                </c:pt>
                <c:pt idx="124">
                  <c:v>-2.0705925002403092E-2</c:v>
                </c:pt>
                <c:pt idx="125">
                  <c:v>-2.0705925002403092E-2</c:v>
                </c:pt>
                <c:pt idx="126">
                  <c:v>-2.0961690002877731E-2</c:v>
                </c:pt>
                <c:pt idx="127">
                  <c:v>-2.0819990000745747E-2</c:v>
                </c:pt>
                <c:pt idx="128">
                  <c:v>-2.0752834789163899E-2</c:v>
                </c:pt>
                <c:pt idx="129">
                  <c:v>-1.7176059787743725E-2</c:v>
                </c:pt>
                <c:pt idx="130">
                  <c:v>-2.331585999490926E-2</c:v>
                </c:pt>
                <c:pt idx="131">
                  <c:v>-1.6738420003093779E-2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E6-4D34-9F33-0F7E6CD8F64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E6-4D34-9F33-0F7E6CD8F6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Active!$M$21:$M$152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E6-4D34-9F33-0F7E6CD8F6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E6-4D34-9F33-0F7E6CD8F6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Active!$O$21:$O$152</c:f>
              <c:numCache>
                <c:formatCode>General</c:formatCode>
                <c:ptCount val="132"/>
                <c:pt idx="0">
                  <c:v>2.0375097576771622E-2</c:v>
                </c:pt>
                <c:pt idx="1">
                  <c:v>1.9282447014165229E-2</c:v>
                </c:pt>
                <c:pt idx="2">
                  <c:v>1.9145499524079845E-2</c:v>
                </c:pt>
                <c:pt idx="3">
                  <c:v>1.9072265572162524E-2</c:v>
                </c:pt>
                <c:pt idx="4">
                  <c:v>1.906640685600914E-2</c:v>
                </c:pt>
                <c:pt idx="5">
                  <c:v>1.8713419207767663E-2</c:v>
                </c:pt>
                <c:pt idx="6">
                  <c:v>1.8476873543074725E-2</c:v>
                </c:pt>
                <c:pt idx="7">
                  <c:v>1.8046257905800892E-2</c:v>
                </c:pt>
                <c:pt idx="8">
                  <c:v>1.3819926540652439E-2</c:v>
                </c:pt>
                <c:pt idx="9">
                  <c:v>1.2769751670158092E-2</c:v>
                </c:pt>
                <c:pt idx="10">
                  <c:v>1.1218656568549285E-2</c:v>
                </c:pt>
                <c:pt idx="11">
                  <c:v>1.1218656568549285E-2</c:v>
                </c:pt>
                <c:pt idx="12">
                  <c:v>1.1214262531434245E-2</c:v>
                </c:pt>
                <c:pt idx="13">
                  <c:v>1.1212797852395899E-2</c:v>
                </c:pt>
                <c:pt idx="14">
                  <c:v>1.1182039592590625E-2</c:v>
                </c:pt>
                <c:pt idx="15">
                  <c:v>1.1180574913552279E-2</c:v>
                </c:pt>
                <c:pt idx="16">
                  <c:v>1.1177645555475586E-2</c:v>
                </c:pt>
                <c:pt idx="17">
                  <c:v>1.1174716197398894E-2</c:v>
                </c:pt>
                <c:pt idx="18">
                  <c:v>1.1173251518360548E-2</c:v>
                </c:pt>
                <c:pt idx="19">
                  <c:v>1.0970393471549574E-2</c:v>
                </c:pt>
                <c:pt idx="20">
                  <c:v>1.0961605397319496E-2</c:v>
                </c:pt>
                <c:pt idx="21">
                  <c:v>1.0127470684981238E-2</c:v>
                </c:pt>
                <c:pt idx="22">
                  <c:v>1.0126006005942892E-2</c:v>
                </c:pt>
                <c:pt idx="23">
                  <c:v>9.567230952813751E-3</c:v>
                </c:pt>
                <c:pt idx="24">
                  <c:v>9.5599075576220192E-3</c:v>
                </c:pt>
                <c:pt idx="25">
                  <c:v>9.5525841624302874E-3</c:v>
                </c:pt>
                <c:pt idx="26">
                  <c:v>8.4306400190569675E-3</c:v>
                </c:pt>
                <c:pt idx="27">
                  <c:v>8.3896290059832686E-3</c:v>
                </c:pt>
                <c:pt idx="28">
                  <c:v>7.7927722978571234E-3</c:v>
                </c:pt>
                <c:pt idx="29">
                  <c:v>7.5100892434562735E-3</c:v>
                </c:pt>
                <c:pt idx="30">
                  <c:v>7.5071598853795815E-3</c:v>
                </c:pt>
                <c:pt idx="31">
                  <c:v>7.3760711114475809E-3</c:v>
                </c:pt>
                <c:pt idx="32">
                  <c:v>7.3145545918370334E-3</c:v>
                </c:pt>
                <c:pt idx="33">
                  <c:v>7.2984431224152229E-3</c:v>
                </c:pt>
                <c:pt idx="34">
                  <c:v>7.2969784433768769E-3</c:v>
                </c:pt>
                <c:pt idx="35">
                  <c:v>7.2955137643385308E-3</c:v>
                </c:pt>
                <c:pt idx="36">
                  <c:v>7.2940490853001839E-3</c:v>
                </c:pt>
                <c:pt idx="37">
                  <c:v>7.2764729368400274E-3</c:v>
                </c:pt>
                <c:pt idx="38">
                  <c:v>7.2662201835716027E-3</c:v>
                </c:pt>
                <c:pt idx="39">
                  <c:v>7.2647555045332567E-3</c:v>
                </c:pt>
                <c:pt idx="40">
                  <c:v>7.2603614674182177E-3</c:v>
                </c:pt>
                <c:pt idx="41">
                  <c:v>7.2574321093415248E-3</c:v>
                </c:pt>
                <c:pt idx="42">
                  <c:v>7.2559674303031788E-3</c:v>
                </c:pt>
                <c:pt idx="43">
                  <c:v>7.2178857753061728E-3</c:v>
                </c:pt>
                <c:pt idx="44">
                  <c:v>7.2164210962678268E-3</c:v>
                </c:pt>
                <c:pt idx="45">
                  <c:v>7.2149564172294799E-3</c:v>
                </c:pt>
                <c:pt idx="46">
                  <c:v>6.6635047592920717E-3</c:v>
                </c:pt>
                <c:pt idx="47">
                  <c:v>5.8205819727237349E-3</c:v>
                </c:pt>
                <c:pt idx="48">
                  <c:v>5.0106144645181922E-3</c:v>
                </c:pt>
                <c:pt idx="49">
                  <c:v>5.0091497854798462E-3</c:v>
                </c:pt>
                <c:pt idx="50">
                  <c:v>5.0018263902881135E-3</c:v>
                </c:pt>
                <c:pt idx="51">
                  <c:v>4.703031866465454E-3</c:v>
                </c:pt>
                <c:pt idx="52">
                  <c:v>4.7015671874271079E-3</c:v>
                </c:pt>
                <c:pt idx="53">
                  <c:v>4.7001025083887619E-3</c:v>
                </c:pt>
                <c:pt idx="54">
                  <c:v>3.0047365215028366E-3</c:v>
                </c:pt>
                <c:pt idx="55">
                  <c:v>2.9373612857389042E-3</c:v>
                </c:pt>
                <c:pt idx="56">
                  <c:v>2.6444254780696296E-3</c:v>
                </c:pt>
                <c:pt idx="57">
                  <c:v>2.0959031782089143E-3</c:v>
                </c:pt>
                <c:pt idx="58">
                  <c:v>2.0856504249404904E-3</c:v>
                </c:pt>
                <c:pt idx="59">
                  <c:v>2.0827210668637967E-3</c:v>
                </c:pt>
                <c:pt idx="60">
                  <c:v>1.5356634460414274E-3</c:v>
                </c:pt>
                <c:pt idx="61">
                  <c:v>-1.8946148617657727E-3</c:v>
                </c:pt>
                <c:pt idx="62">
                  <c:v>-1.8960795408041187E-3</c:v>
                </c:pt>
                <c:pt idx="63">
                  <c:v>-2.8876672497646118E-3</c:v>
                </c:pt>
                <c:pt idx="64">
                  <c:v>-2.9052433982247692E-3</c:v>
                </c:pt>
                <c:pt idx="65">
                  <c:v>-2.9067080772631152E-3</c:v>
                </c:pt>
                <c:pt idx="66">
                  <c:v>-2.9411280346642553E-3</c:v>
                </c:pt>
                <c:pt idx="67">
                  <c:v>-2.9425927137026013E-3</c:v>
                </c:pt>
                <c:pt idx="68">
                  <c:v>-2.9440573927409473E-3</c:v>
                </c:pt>
                <c:pt idx="69">
                  <c:v>-2.9462544112984664E-3</c:v>
                </c:pt>
                <c:pt idx="70">
                  <c:v>-2.9945888195638971E-3</c:v>
                </c:pt>
                <c:pt idx="71">
                  <c:v>-2.9989828566789369E-3</c:v>
                </c:pt>
                <c:pt idx="72">
                  <c:v>-3.0268117584075181E-3</c:v>
                </c:pt>
                <c:pt idx="73">
                  <c:v>-3.0268117584075181E-3</c:v>
                </c:pt>
                <c:pt idx="74">
                  <c:v>-6.1502398076811529E-3</c:v>
                </c:pt>
                <c:pt idx="75">
                  <c:v>-6.1517044867194989E-3</c:v>
                </c:pt>
                <c:pt idx="76">
                  <c:v>-6.2029682530616234E-3</c:v>
                </c:pt>
                <c:pt idx="77">
                  <c:v>-6.7265910092704495E-3</c:v>
                </c:pt>
                <c:pt idx="78">
                  <c:v>-6.7295203673471415E-3</c:v>
                </c:pt>
                <c:pt idx="79">
                  <c:v>-6.7412377996539131E-3</c:v>
                </c:pt>
                <c:pt idx="80">
                  <c:v>-6.7749254175358785E-3</c:v>
                </c:pt>
                <c:pt idx="81">
                  <c:v>-7.1191249915472758E-3</c:v>
                </c:pt>
                <c:pt idx="82">
                  <c:v>-7.139630498084127E-3</c:v>
                </c:pt>
                <c:pt idx="83">
                  <c:v>-7.1674593998127083E-3</c:v>
                </c:pt>
                <c:pt idx="84">
                  <c:v>-7.6837587608298043E-3</c:v>
                </c:pt>
                <c:pt idx="85">
                  <c:v>-7.7320931690952333E-3</c:v>
                </c:pt>
                <c:pt idx="86">
                  <c:v>-7.8880814866791223E-3</c:v>
                </c:pt>
                <c:pt idx="87">
                  <c:v>-8.267433357610831E-3</c:v>
                </c:pt>
                <c:pt idx="88">
                  <c:v>-1.0876026724905719E-2</c:v>
                </c:pt>
                <c:pt idx="89">
                  <c:v>-1.0893602873365875E-2</c:v>
                </c:pt>
                <c:pt idx="90">
                  <c:v>-1.1046661832873072E-2</c:v>
                </c:pt>
                <c:pt idx="91">
                  <c:v>-1.1049591190949764E-2</c:v>
                </c:pt>
                <c:pt idx="92">
                  <c:v>-1.1080349450755037E-2</c:v>
                </c:pt>
                <c:pt idx="93">
                  <c:v>-1.2005294263470769E-2</c:v>
                </c:pt>
                <c:pt idx="94">
                  <c:v>-1.3601794415268313E-2</c:v>
                </c:pt>
                <c:pt idx="95">
                  <c:v>-1.3770232504678147E-2</c:v>
                </c:pt>
                <c:pt idx="96">
                  <c:v>-1.4130543548111354E-2</c:v>
                </c:pt>
                <c:pt idx="97">
                  <c:v>-1.4143725659456471E-2</c:v>
                </c:pt>
                <c:pt idx="98">
                  <c:v>-1.4168625203108361E-2</c:v>
                </c:pt>
                <c:pt idx="99">
                  <c:v>-1.4762552553157813E-2</c:v>
                </c:pt>
                <c:pt idx="100">
                  <c:v>-1.5196829888027511E-2</c:v>
                </c:pt>
                <c:pt idx="101">
                  <c:v>-1.5290569346481681E-2</c:v>
                </c:pt>
                <c:pt idx="102">
                  <c:v>-1.5309610173980182E-2</c:v>
                </c:pt>
                <c:pt idx="103">
                  <c:v>-1.5340368433785456E-2</c:v>
                </c:pt>
                <c:pt idx="104">
                  <c:v>-1.6314379994285793E-2</c:v>
                </c:pt>
                <c:pt idx="105">
                  <c:v>-1.6408119452739959E-2</c:v>
                </c:pt>
                <c:pt idx="106">
                  <c:v>-1.6479888725618931E-2</c:v>
                </c:pt>
                <c:pt idx="107">
                  <c:v>-1.6479888725618931E-2</c:v>
                </c:pt>
                <c:pt idx="108">
                  <c:v>-1.6479888725618931E-2</c:v>
                </c:pt>
                <c:pt idx="109">
                  <c:v>-1.6821891281072809E-2</c:v>
                </c:pt>
                <c:pt idx="110">
                  <c:v>-1.6879746103087491E-2</c:v>
                </c:pt>
                <c:pt idx="111">
                  <c:v>-1.6906842665296899E-2</c:v>
                </c:pt>
                <c:pt idx="112">
                  <c:v>-1.8389830191622599E-2</c:v>
                </c:pt>
                <c:pt idx="113">
                  <c:v>-1.8535565755938063E-2</c:v>
                </c:pt>
                <c:pt idx="114">
                  <c:v>-1.9095805488105549E-2</c:v>
                </c:pt>
                <c:pt idx="115">
                  <c:v>-1.9396064690966556E-2</c:v>
                </c:pt>
                <c:pt idx="116">
                  <c:v>-1.9526421125379383E-2</c:v>
                </c:pt>
                <c:pt idx="117">
                  <c:v>-1.9622357602391071E-2</c:v>
                </c:pt>
                <c:pt idx="118">
                  <c:v>-1.9631145676621151E-2</c:v>
                </c:pt>
                <c:pt idx="119">
                  <c:v>-2.0163556507060053E-2</c:v>
                </c:pt>
                <c:pt idx="120">
                  <c:v>-2.0596369162891405E-2</c:v>
                </c:pt>
                <c:pt idx="121">
                  <c:v>-2.0559019847413575E-2</c:v>
                </c:pt>
                <c:pt idx="122">
                  <c:v>-2.1653135089058313E-2</c:v>
                </c:pt>
                <c:pt idx="123">
                  <c:v>-2.166778187944178E-2</c:v>
                </c:pt>
                <c:pt idx="124">
                  <c:v>-2.1147088481309646E-2</c:v>
                </c:pt>
                <c:pt idx="125">
                  <c:v>-2.1147088481309646E-2</c:v>
                </c:pt>
                <c:pt idx="126">
                  <c:v>-2.1653135089058313E-2</c:v>
                </c:pt>
                <c:pt idx="127">
                  <c:v>-2.166778187944178E-2</c:v>
                </c:pt>
                <c:pt idx="128">
                  <c:v>-2.1113400863427674E-2</c:v>
                </c:pt>
                <c:pt idx="129">
                  <c:v>-2.1710257571553822E-2</c:v>
                </c:pt>
                <c:pt idx="130">
                  <c:v>-2.3262817352200975E-2</c:v>
                </c:pt>
                <c:pt idx="131">
                  <c:v>-2.3309687081428061E-2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E6-4D34-9F33-0F7E6CD8F64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Active!$U$21:$U$152</c:f>
              <c:numCache>
                <c:formatCode>General</c:formatCode>
                <c:ptCount val="132"/>
                <c:pt idx="74">
                  <c:v>-0.12300555499678012</c:v>
                </c:pt>
                <c:pt idx="75">
                  <c:v>-0.11808438500156626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BE6-4D34-9F33-0F7E6CD8F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15496"/>
        <c:axId val="1"/>
      </c:scatterChart>
      <c:valAx>
        <c:axId val="6254154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83417457433212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84615384615384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4154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58991183794333"/>
          <c:y val="0.90851735015772872"/>
          <c:w val="0.82532185880611075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KR per - O-C Diagr.</a:t>
            </a:r>
          </a:p>
        </c:rich>
      </c:tx>
      <c:layout>
        <c:manualLayout>
          <c:xMode val="edge"/>
          <c:yMode val="edge"/>
          <c:x val="0.3712003359580052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0011125008692"/>
          <c:y val="0.23584978088695488"/>
          <c:w val="0.8032006275004902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Active!$H$21:$H$152</c:f>
              <c:numCache>
                <c:formatCode>General</c:formatCode>
                <c:ptCount val="132"/>
                <c:pt idx="0">
                  <c:v>3.5605745000793831E-2</c:v>
                </c:pt>
                <c:pt idx="1">
                  <c:v>-1.4201434998540208E-2</c:v>
                </c:pt>
                <c:pt idx="2">
                  <c:v>-1.3572039999417029E-2</c:v>
                </c:pt>
                <c:pt idx="3">
                  <c:v>5.1486460000887746E-2</c:v>
                </c:pt>
                <c:pt idx="4">
                  <c:v>-1.7828860000008717E-2</c:v>
                </c:pt>
                <c:pt idx="5">
                  <c:v>1.4173109997500433E-2</c:v>
                </c:pt>
                <c:pt idx="6">
                  <c:v>3.0442065002716845E-2</c:v>
                </c:pt>
                <c:pt idx="7">
                  <c:v>2.2660450013063382E-3</c:v>
                </c:pt>
                <c:pt idx="8">
                  <c:v>-1.6197919998376165E-2</c:v>
                </c:pt>
                <c:pt idx="9">
                  <c:v>-3.0719030000909697E-2</c:v>
                </c:pt>
                <c:pt idx="10">
                  <c:v>-4.2000000030384399E-3</c:v>
                </c:pt>
                <c:pt idx="11">
                  <c:v>0</c:v>
                </c:pt>
                <c:pt idx="12">
                  <c:v>8.5635100040235557E-3</c:v>
                </c:pt>
                <c:pt idx="13">
                  <c:v>1.4846800040686503E-3</c:v>
                </c:pt>
                <c:pt idx="14">
                  <c:v>-9.1707499959738925E-3</c:v>
                </c:pt>
                <c:pt idx="15">
                  <c:v>5.7504200012772344E-3</c:v>
                </c:pt>
                <c:pt idx="16">
                  <c:v>5.927599995629862E-4</c:v>
                </c:pt>
                <c:pt idx="17">
                  <c:v>-5.6489999406039715E-4</c:v>
                </c:pt>
                <c:pt idx="18">
                  <c:v>-2.6437299966346473E-3</c:v>
                </c:pt>
                <c:pt idx="19">
                  <c:v>-8.5616849974030629E-3</c:v>
                </c:pt>
                <c:pt idx="20">
                  <c:v>-3.0346650019055232E-3</c:v>
                </c:pt>
                <c:pt idx="21">
                  <c:v>-2.3928350005007815E-2</c:v>
                </c:pt>
                <c:pt idx="22">
                  <c:v>-1.8007179998676293E-2</c:v>
                </c:pt>
                <c:pt idx="23">
                  <c:v>-1.2080824999429751E-2</c:v>
                </c:pt>
                <c:pt idx="24">
                  <c:v>-5.4749749979237095E-3</c:v>
                </c:pt>
                <c:pt idx="25">
                  <c:v>8.1308750013704412E-3</c:v>
                </c:pt>
                <c:pt idx="26">
                  <c:v>7.4709500040626153E-4</c:v>
                </c:pt>
                <c:pt idx="27">
                  <c:v>3.2539854997594375E-2</c:v>
                </c:pt>
                <c:pt idx="28">
                  <c:v>-2.1583369998552371E-2</c:v>
                </c:pt>
                <c:pt idx="29">
                  <c:v>-6.7975600031786598E-3</c:v>
                </c:pt>
                <c:pt idx="30">
                  <c:v>7.0447800026158802E-3</c:v>
                </c:pt>
                <c:pt idx="31">
                  <c:v>-3.0010504997335374E-2</c:v>
                </c:pt>
                <c:pt idx="32">
                  <c:v>-5.3213649953249842E-3</c:v>
                </c:pt>
                <c:pt idx="33">
                  <c:v>-1.9188494996342342E-2</c:v>
                </c:pt>
                <c:pt idx="34">
                  <c:v>-1.9267324998509139E-2</c:v>
                </c:pt>
                <c:pt idx="35">
                  <c:v>-1.434615500329528E-2</c:v>
                </c:pt>
                <c:pt idx="36">
                  <c:v>6.5750149951782078E-3</c:v>
                </c:pt>
                <c:pt idx="37">
                  <c:v>-1.4370944998518098E-2</c:v>
                </c:pt>
                <c:pt idx="38">
                  <c:v>1.1077244998887181E-2</c:v>
                </c:pt>
                <c:pt idx="39">
                  <c:v>2.2998414999165107E-2</c:v>
                </c:pt>
                <c:pt idx="40">
                  <c:v>4.7619250035495497E-3</c:v>
                </c:pt>
                <c:pt idx="41">
                  <c:v>1.1604264997004066E-2</c:v>
                </c:pt>
                <c:pt idx="42">
                  <c:v>-1.1474564998934511E-2</c:v>
                </c:pt>
                <c:pt idx="43">
                  <c:v>1.4475855001364835E-2</c:v>
                </c:pt>
                <c:pt idx="44">
                  <c:v>2.3970249967533164E-3</c:v>
                </c:pt>
                <c:pt idx="45">
                  <c:v>9.3181949996505864E-3</c:v>
                </c:pt>
                <c:pt idx="46">
                  <c:v>2.1638700003677513E-2</c:v>
                </c:pt>
                <c:pt idx="47">
                  <c:v>1.9272034995083231E-2</c:v>
                </c:pt>
                <c:pt idx="48">
                  <c:v>1.0679045000870246E-2</c:v>
                </c:pt>
                <c:pt idx="49">
                  <c:v>-2.7399785001762211E-2</c:v>
                </c:pt>
                <c:pt idx="50">
                  <c:v>8.2060650020139292E-3</c:v>
                </c:pt>
                <c:pt idx="51">
                  <c:v>8.124744999804534E-3</c:v>
                </c:pt>
                <c:pt idx="52">
                  <c:v>-9.5408500055782497E-4</c:v>
                </c:pt>
                <c:pt idx="53">
                  <c:v>2.9670849980902858E-3</c:v>
                </c:pt>
                <c:pt idx="54">
                  <c:v>-3.62786400000914E-2</c:v>
                </c:pt>
                <c:pt idx="55">
                  <c:v>-4.9048199944081716E-3</c:v>
                </c:pt>
                <c:pt idx="56">
                  <c:v>4.329180002969224E-3</c:v>
                </c:pt>
                <c:pt idx="57">
                  <c:v>-1.9265499577159062E-4</c:v>
                </c:pt>
                <c:pt idx="58">
                  <c:v>-4.744464997202158E-3</c:v>
                </c:pt>
                <c:pt idx="59">
                  <c:v>1.2097875005565584E-2</c:v>
                </c:pt>
                <c:pt idx="60">
                  <c:v>-2.6345130005211104E-2</c:v>
                </c:pt>
                <c:pt idx="61">
                  <c:v>2.0350100021460094E-3</c:v>
                </c:pt>
                <c:pt idx="63">
                  <c:v>-5.3117299976292998E-3</c:v>
                </c:pt>
                <c:pt idx="64">
                  <c:v>-5.1576900004874915E-3</c:v>
                </c:pt>
                <c:pt idx="65">
                  <c:v>-5.436519997601863E-3</c:v>
                </c:pt>
                <c:pt idx="66">
                  <c:v>-9.2890249943593517E-3</c:v>
                </c:pt>
                <c:pt idx="67">
                  <c:v>-1.0067855000670534E-2</c:v>
                </c:pt>
                <c:pt idx="68">
                  <c:v>-1.0246685000311118E-2</c:v>
                </c:pt>
                <c:pt idx="69">
                  <c:v>-5.1649300003191456E-3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2A-4CD9-80B3-A88140F150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Active!$I$21:$I$152</c:f>
              <c:numCache>
                <c:formatCode>General</c:formatCode>
                <c:ptCount val="132"/>
                <c:pt idx="62">
                  <c:v>-2.0438200008356944E-3</c:v>
                </c:pt>
                <c:pt idx="70">
                  <c:v>-5.1663199992617592E-3</c:v>
                </c:pt>
                <c:pt idx="71">
                  <c:v>-7.4028099988936447E-3</c:v>
                </c:pt>
                <c:pt idx="72">
                  <c:v>3.0994199987617321E-3</c:v>
                </c:pt>
                <c:pt idx="73">
                  <c:v>6.0994200030108914E-3</c:v>
                </c:pt>
                <c:pt idx="76">
                  <c:v>-9.8434349929448217E-3</c:v>
                </c:pt>
                <c:pt idx="77">
                  <c:v>-1.8025159995886497E-2</c:v>
                </c:pt>
                <c:pt idx="78">
                  <c:v>-1.6182819999812637E-2</c:v>
                </c:pt>
                <c:pt idx="79">
                  <c:v>-2.6813460004632361E-2</c:v>
                </c:pt>
                <c:pt idx="80">
                  <c:v>-6.265499978326261E-4</c:v>
                </c:pt>
                <c:pt idx="81">
                  <c:v>-1.1516000013216399E-3</c:v>
                </c:pt>
                <c:pt idx="82">
                  <c:v>8.7447800033260137E-3</c:v>
                </c:pt>
                <c:pt idx="83">
                  <c:v>2.2470099938800558E-3</c:v>
                </c:pt>
                <c:pt idx="84">
                  <c:v>1.0459434997756034E-2</c:v>
                </c:pt>
                <c:pt idx="85">
                  <c:v>-9.1419549935380928E-3</c:v>
                </c:pt>
                <c:pt idx="86">
                  <c:v>-1.0537349997321144E-2</c:v>
                </c:pt>
                <c:pt idx="87">
                  <c:v>-1.6954320002696477E-2</c:v>
                </c:pt>
                <c:pt idx="88">
                  <c:v>-7.3505499967723154E-3</c:v>
                </c:pt>
                <c:pt idx="89">
                  <c:v>-3.296510003565345E-3</c:v>
                </c:pt>
                <c:pt idx="90">
                  <c:v>-1.0534244996961206E-2</c:v>
                </c:pt>
                <c:pt idx="91">
                  <c:v>-1.0691904994018842E-2</c:v>
                </c:pt>
                <c:pt idx="92">
                  <c:v>3.6526650001178496E-3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2A-4CD9-80B3-A88140F150A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Active!$J$21:$J$152</c:f>
              <c:numCache>
                <c:formatCode>General</c:formatCode>
                <c:ptCount val="132"/>
                <c:pt idx="93">
                  <c:v>-5.4284799989545718E-3</c:v>
                </c:pt>
                <c:pt idx="98">
                  <c:v>-1.5160390001256019E-2</c:v>
                </c:pt>
                <c:pt idx="99">
                  <c:v>-1.60259549957118E-2</c:v>
                </c:pt>
                <c:pt idx="103">
                  <c:v>-1.5424390003317967E-2</c:v>
                </c:pt>
                <c:pt idx="105">
                  <c:v>-1.6191459995752666E-2</c:v>
                </c:pt>
                <c:pt idx="110">
                  <c:v>-1.7174719992908649E-2</c:v>
                </c:pt>
                <c:pt idx="113">
                  <c:v>-1.9892035001248587E-2</c:v>
                </c:pt>
                <c:pt idx="114">
                  <c:v>-1.7244509996089619E-2</c:v>
                </c:pt>
                <c:pt idx="117">
                  <c:v>-2.0583894998708274E-2</c:v>
                </c:pt>
                <c:pt idx="118">
                  <c:v>-2.1556874999077991E-2</c:v>
                </c:pt>
                <c:pt idx="119">
                  <c:v>-2.2511579998536035E-2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2A-4CD9-80B3-A88140F150A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Active!$K$21:$K$152</c:f>
              <c:numCache>
                <c:formatCode>General</c:formatCode>
                <c:ptCount val="132"/>
                <c:pt idx="94">
                  <c:v>-1.1653179994027596E-2</c:v>
                </c:pt>
                <c:pt idx="95">
                  <c:v>-1.0818629998539109E-2</c:v>
                </c:pt>
                <c:pt idx="96">
                  <c:v>-1.5210810001008213E-2</c:v>
                </c:pt>
                <c:pt idx="97">
                  <c:v>-1.462028000241844E-2</c:v>
                </c:pt>
                <c:pt idx="100">
                  <c:v>-1.4999049999460112E-2</c:v>
                </c:pt>
                <c:pt idx="101">
                  <c:v>-1.6644169998471625E-2</c:v>
                </c:pt>
                <c:pt idx="102">
                  <c:v>-1.509896000061417E-2</c:v>
                </c:pt>
                <c:pt idx="104">
                  <c:v>-1.674633999937214E-2</c:v>
                </c:pt>
                <c:pt idx="106">
                  <c:v>-1.6644129995256662E-2</c:v>
                </c:pt>
                <c:pt idx="107">
                  <c:v>-1.5044129999296274E-2</c:v>
                </c:pt>
                <c:pt idx="108">
                  <c:v>-1.4844129997072741E-2</c:v>
                </c:pt>
                <c:pt idx="109">
                  <c:v>-1.4160935003019404E-2</c:v>
                </c:pt>
                <c:pt idx="111">
                  <c:v>-1.6133074997924268E-2</c:v>
                </c:pt>
                <c:pt idx="112">
                  <c:v>-1.9848449999699369E-2</c:v>
                </c:pt>
                <c:pt idx="115">
                  <c:v>-2.0094660001632292E-2</c:v>
                </c:pt>
                <c:pt idx="116">
                  <c:v>-2.0220530001097359E-2</c:v>
                </c:pt>
                <c:pt idx="120">
                  <c:v>-2.5505845005682204E-2</c:v>
                </c:pt>
                <c:pt idx="121">
                  <c:v>-2.0195680001052096E-2</c:v>
                </c:pt>
                <c:pt idx="122">
                  <c:v>-2.0961690002877731E-2</c:v>
                </c:pt>
                <c:pt idx="123">
                  <c:v>-2.0819990000745747E-2</c:v>
                </c:pt>
                <c:pt idx="124">
                  <c:v>-2.0705925002403092E-2</c:v>
                </c:pt>
                <c:pt idx="125">
                  <c:v>-2.0705925002403092E-2</c:v>
                </c:pt>
                <c:pt idx="126">
                  <c:v>-2.0961690002877731E-2</c:v>
                </c:pt>
                <c:pt idx="127">
                  <c:v>-2.0819990000745747E-2</c:v>
                </c:pt>
                <c:pt idx="128">
                  <c:v>-2.0752834789163899E-2</c:v>
                </c:pt>
                <c:pt idx="129">
                  <c:v>-1.7176059787743725E-2</c:v>
                </c:pt>
                <c:pt idx="130">
                  <c:v>-2.331585999490926E-2</c:v>
                </c:pt>
                <c:pt idx="131">
                  <c:v>-1.6738420003093779E-2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2A-4CD9-80B3-A88140F150A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2A-4CD9-80B3-A88140F150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Active!$M$21:$M$152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2A-4CD9-80B3-A88140F150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2A-4CD9-80B3-A88140F150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Active!$O$21:$O$152</c:f>
              <c:numCache>
                <c:formatCode>General</c:formatCode>
                <c:ptCount val="132"/>
                <c:pt idx="0">
                  <c:v>2.0375097576771622E-2</c:v>
                </c:pt>
                <c:pt idx="1">
                  <c:v>1.9282447014165229E-2</c:v>
                </c:pt>
                <c:pt idx="2">
                  <c:v>1.9145499524079845E-2</c:v>
                </c:pt>
                <c:pt idx="3">
                  <c:v>1.9072265572162524E-2</c:v>
                </c:pt>
                <c:pt idx="4">
                  <c:v>1.906640685600914E-2</c:v>
                </c:pt>
                <c:pt idx="5">
                  <c:v>1.8713419207767663E-2</c:v>
                </c:pt>
                <c:pt idx="6">
                  <c:v>1.8476873543074725E-2</c:v>
                </c:pt>
                <c:pt idx="7">
                  <c:v>1.8046257905800892E-2</c:v>
                </c:pt>
                <c:pt idx="8">
                  <c:v>1.3819926540652439E-2</c:v>
                </c:pt>
                <c:pt idx="9">
                  <c:v>1.2769751670158092E-2</c:v>
                </c:pt>
                <c:pt idx="10">
                  <c:v>1.1218656568549285E-2</c:v>
                </c:pt>
                <c:pt idx="11">
                  <c:v>1.1218656568549285E-2</c:v>
                </c:pt>
                <c:pt idx="12">
                  <c:v>1.1214262531434245E-2</c:v>
                </c:pt>
                <c:pt idx="13">
                  <c:v>1.1212797852395899E-2</c:v>
                </c:pt>
                <c:pt idx="14">
                  <c:v>1.1182039592590625E-2</c:v>
                </c:pt>
                <c:pt idx="15">
                  <c:v>1.1180574913552279E-2</c:v>
                </c:pt>
                <c:pt idx="16">
                  <c:v>1.1177645555475586E-2</c:v>
                </c:pt>
                <c:pt idx="17">
                  <c:v>1.1174716197398894E-2</c:v>
                </c:pt>
                <c:pt idx="18">
                  <c:v>1.1173251518360548E-2</c:v>
                </c:pt>
                <c:pt idx="19">
                  <c:v>1.0970393471549574E-2</c:v>
                </c:pt>
                <c:pt idx="20">
                  <c:v>1.0961605397319496E-2</c:v>
                </c:pt>
                <c:pt idx="21">
                  <c:v>1.0127470684981238E-2</c:v>
                </c:pt>
                <c:pt idx="22">
                  <c:v>1.0126006005942892E-2</c:v>
                </c:pt>
                <c:pt idx="23">
                  <c:v>9.567230952813751E-3</c:v>
                </c:pt>
                <c:pt idx="24">
                  <c:v>9.5599075576220192E-3</c:v>
                </c:pt>
                <c:pt idx="25">
                  <c:v>9.5525841624302874E-3</c:v>
                </c:pt>
                <c:pt idx="26">
                  <c:v>8.4306400190569675E-3</c:v>
                </c:pt>
                <c:pt idx="27">
                  <c:v>8.3896290059832686E-3</c:v>
                </c:pt>
                <c:pt idx="28">
                  <c:v>7.7927722978571234E-3</c:v>
                </c:pt>
                <c:pt idx="29">
                  <c:v>7.5100892434562735E-3</c:v>
                </c:pt>
                <c:pt idx="30">
                  <c:v>7.5071598853795815E-3</c:v>
                </c:pt>
                <c:pt idx="31">
                  <c:v>7.3760711114475809E-3</c:v>
                </c:pt>
                <c:pt idx="32">
                  <c:v>7.3145545918370334E-3</c:v>
                </c:pt>
                <c:pt idx="33">
                  <c:v>7.2984431224152229E-3</c:v>
                </c:pt>
                <c:pt idx="34">
                  <c:v>7.2969784433768769E-3</c:v>
                </c:pt>
                <c:pt idx="35">
                  <c:v>7.2955137643385308E-3</c:v>
                </c:pt>
                <c:pt idx="36">
                  <c:v>7.2940490853001839E-3</c:v>
                </c:pt>
                <c:pt idx="37">
                  <c:v>7.2764729368400274E-3</c:v>
                </c:pt>
                <c:pt idx="38">
                  <c:v>7.2662201835716027E-3</c:v>
                </c:pt>
                <c:pt idx="39">
                  <c:v>7.2647555045332567E-3</c:v>
                </c:pt>
                <c:pt idx="40">
                  <c:v>7.2603614674182177E-3</c:v>
                </c:pt>
                <c:pt idx="41">
                  <c:v>7.2574321093415248E-3</c:v>
                </c:pt>
                <c:pt idx="42">
                  <c:v>7.2559674303031788E-3</c:v>
                </c:pt>
                <c:pt idx="43">
                  <c:v>7.2178857753061728E-3</c:v>
                </c:pt>
                <c:pt idx="44">
                  <c:v>7.2164210962678268E-3</c:v>
                </c:pt>
                <c:pt idx="45">
                  <c:v>7.2149564172294799E-3</c:v>
                </c:pt>
                <c:pt idx="46">
                  <c:v>6.6635047592920717E-3</c:v>
                </c:pt>
                <c:pt idx="47">
                  <c:v>5.8205819727237349E-3</c:v>
                </c:pt>
                <c:pt idx="48">
                  <c:v>5.0106144645181922E-3</c:v>
                </c:pt>
                <c:pt idx="49">
                  <c:v>5.0091497854798462E-3</c:v>
                </c:pt>
                <c:pt idx="50">
                  <c:v>5.0018263902881135E-3</c:v>
                </c:pt>
                <c:pt idx="51">
                  <c:v>4.703031866465454E-3</c:v>
                </c:pt>
                <c:pt idx="52">
                  <c:v>4.7015671874271079E-3</c:v>
                </c:pt>
                <c:pt idx="53">
                  <c:v>4.7001025083887619E-3</c:v>
                </c:pt>
                <c:pt idx="54">
                  <c:v>3.0047365215028366E-3</c:v>
                </c:pt>
                <c:pt idx="55">
                  <c:v>2.9373612857389042E-3</c:v>
                </c:pt>
                <c:pt idx="56">
                  <c:v>2.6444254780696296E-3</c:v>
                </c:pt>
                <c:pt idx="57">
                  <c:v>2.0959031782089143E-3</c:v>
                </c:pt>
                <c:pt idx="58">
                  <c:v>2.0856504249404904E-3</c:v>
                </c:pt>
                <c:pt idx="59">
                  <c:v>2.0827210668637967E-3</c:v>
                </c:pt>
                <c:pt idx="60">
                  <c:v>1.5356634460414274E-3</c:v>
                </c:pt>
                <c:pt idx="61">
                  <c:v>-1.8946148617657727E-3</c:v>
                </c:pt>
                <c:pt idx="62">
                  <c:v>-1.8960795408041187E-3</c:v>
                </c:pt>
                <c:pt idx="63">
                  <c:v>-2.8876672497646118E-3</c:v>
                </c:pt>
                <c:pt idx="64">
                  <c:v>-2.9052433982247692E-3</c:v>
                </c:pt>
                <c:pt idx="65">
                  <c:v>-2.9067080772631152E-3</c:v>
                </c:pt>
                <c:pt idx="66">
                  <c:v>-2.9411280346642553E-3</c:v>
                </c:pt>
                <c:pt idx="67">
                  <c:v>-2.9425927137026013E-3</c:v>
                </c:pt>
                <c:pt idx="68">
                  <c:v>-2.9440573927409473E-3</c:v>
                </c:pt>
                <c:pt idx="69">
                  <c:v>-2.9462544112984664E-3</c:v>
                </c:pt>
                <c:pt idx="70">
                  <c:v>-2.9945888195638971E-3</c:v>
                </c:pt>
                <c:pt idx="71">
                  <c:v>-2.9989828566789369E-3</c:v>
                </c:pt>
                <c:pt idx="72">
                  <c:v>-3.0268117584075181E-3</c:v>
                </c:pt>
                <c:pt idx="73">
                  <c:v>-3.0268117584075181E-3</c:v>
                </c:pt>
                <c:pt idx="74">
                  <c:v>-6.1502398076811529E-3</c:v>
                </c:pt>
                <c:pt idx="75">
                  <c:v>-6.1517044867194989E-3</c:v>
                </c:pt>
                <c:pt idx="76">
                  <c:v>-6.2029682530616234E-3</c:v>
                </c:pt>
                <c:pt idx="77">
                  <c:v>-6.7265910092704495E-3</c:v>
                </c:pt>
                <c:pt idx="78">
                  <c:v>-6.7295203673471415E-3</c:v>
                </c:pt>
                <c:pt idx="79">
                  <c:v>-6.7412377996539131E-3</c:v>
                </c:pt>
                <c:pt idx="80">
                  <c:v>-6.7749254175358785E-3</c:v>
                </c:pt>
                <c:pt idx="81">
                  <c:v>-7.1191249915472758E-3</c:v>
                </c:pt>
                <c:pt idx="82">
                  <c:v>-7.139630498084127E-3</c:v>
                </c:pt>
                <c:pt idx="83">
                  <c:v>-7.1674593998127083E-3</c:v>
                </c:pt>
                <c:pt idx="84">
                  <c:v>-7.6837587608298043E-3</c:v>
                </c:pt>
                <c:pt idx="85">
                  <c:v>-7.7320931690952333E-3</c:v>
                </c:pt>
                <c:pt idx="86">
                  <c:v>-7.8880814866791223E-3</c:v>
                </c:pt>
                <c:pt idx="87">
                  <c:v>-8.267433357610831E-3</c:v>
                </c:pt>
                <c:pt idx="88">
                  <c:v>-1.0876026724905719E-2</c:v>
                </c:pt>
                <c:pt idx="89">
                  <c:v>-1.0893602873365875E-2</c:v>
                </c:pt>
                <c:pt idx="90">
                  <c:v>-1.1046661832873072E-2</c:v>
                </c:pt>
                <c:pt idx="91">
                  <c:v>-1.1049591190949764E-2</c:v>
                </c:pt>
                <c:pt idx="92">
                  <c:v>-1.1080349450755037E-2</c:v>
                </c:pt>
                <c:pt idx="93">
                  <c:v>-1.2005294263470769E-2</c:v>
                </c:pt>
                <c:pt idx="94">
                  <c:v>-1.3601794415268313E-2</c:v>
                </c:pt>
                <c:pt idx="95">
                  <c:v>-1.3770232504678147E-2</c:v>
                </c:pt>
                <c:pt idx="96">
                  <c:v>-1.4130543548111354E-2</c:v>
                </c:pt>
                <c:pt idx="97">
                  <c:v>-1.4143725659456471E-2</c:v>
                </c:pt>
                <c:pt idx="98">
                  <c:v>-1.4168625203108361E-2</c:v>
                </c:pt>
                <c:pt idx="99">
                  <c:v>-1.4762552553157813E-2</c:v>
                </c:pt>
                <c:pt idx="100">
                  <c:v>-1.5196829888027511E-2</c:v>
                </c:pt>
                <c:pt idx="101">
                  <c:v>-1.5290569346481681E-2</c:v>
                </c:pt>
                <c:pt idx="102">
                  <c:v>-1.5309610173980182E-2</c:v>
                </c:pt>
                <c:pt idx="103">
                  <c:v>-1.5340368433785456E-2</c:v>
                </c:pt>
                <c:pt idx="104">
                  <c:v>-1.6314379994285793E-2</c:v>
                </c:pt>
                <c:pt idx="105">
                  <c:v>-1.6408119452739959E-2</c:v>
                </c:pt>
                <c:pt idx="106">
                  <c:v>-1.6479888725618931E-2</c:v>
                </c:pt>
                <c:pt idx="107">
                  <c:v>-1.6479888725618931E-2</c:v>
                </c:pt>
                <c:pt idx="108">
                  <c:v>-1.6479888725618931E-2</c:v>
                </c:pt>
                <c:pt idx="109">
                  <c:v>-1.6821891281072809E-2</c:v>
                </c:pt>
                <c:pt idx="110">
                  <c:v>-1.6879746103087491E-2</c:v>
                </c:pt>
                <c:pt idx="111">
                  <c:v>-1.6906842665296899E-2</c:v>
                </c:pt>
                <c:pt idx="112">
                  <c:v>-1.8389830191622599E-2</c:v>
                </c:pt>
                <c:pt idx="113">
                  <c:v>-1.8535565755938063E-2</c:v>
                </c:pt>
                <c:pt idx="114">
                  <c:v>-1.9095805488105549E-2</c:v>
                </c:pt>
                <c:pt idx="115">
                  <c:v>-1.9396064690966556E-2</c:v>
                </c:pt>
                <c:pt idx="116">
                  <c:v>-1.9526421125379383E-2</c:v>
                </c:pt>
                <c:pt idx="117">
                  <c:v>-1.9622357602391071E-2</c:v>
                </c:pt>
                <c:pt idx="118">
                  <c:v>-1.9631145676621151E-2</c:v>
                </c:pt>
                <c:pt idx="119">
                  <c:v>-2.0163556507060053E-2</c:v>
                </c:pt>
                <c:pt idx="120">
                  <c:v>-2.0596369162891405E-2</c:v>
                </c:pt>
                <c:pt idx="121">
                  <c:v>-2.0559019847413575E-2</c:v>
                </c:pt>
                <c:pt idx="122">
                  <c:v>-2.1653135089058313E-2</c:v>
                </c:pt>
                <c:pt idx="123">
                  <c:v>-2.166778187944178E-2</c:v>
                </c:pt>
                <c:pt idx="124">
                  <c:v>-2.1147088481309646E-2</c:v>
                </c:pt>
                <c:pt idx="125">
                  <c:v>-2.1147088481309646E-2</c:v>
                </c:pt>
                <c:pt idx="126">
                  <c:v>-2.1653135089058313E-2</c:v>
                </c:pt>
                <c:pt idx="127">
                  <c:v>-2.166778187944178E-2</c:v>
                </c:pt>
                <c:pt idx="128">
                  <c:v>-2.1113400863427674E-2</c:v>
                </c:pt>
                <c:pt idx="129">
                  <c:v>-2.1710257571553822E-2</c:v>
                </c:pt>
                <c:pt idx="130">
                  <c:v>-2.3262817352200975E-2</c:v>
                </c:pt>
                <c:pt idx="131">
                  <c:v>-2.3309687081428061E-2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2A-4CD9-80B3-A88140F150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Active!$F$21:$F$152</c:f>
              <c:numCache>
                <c:formatCode>General</c:formatCode>
                <c:ptCount val="132"/>
                <c:pt idx="0">
                  <c:v>-6251.5</c:v>
                </c:pt>
                <c:pt idx="1">
                  <c:v>-5505.5</c:v>
                </c:pt>
                <c:pt idx="2">
                  <c:v>-5412</c:v>
                </c:pt>
                <c:pt idx="3">
                  <c:v>-5362</c:v>
                </c:pt>
                <c:pt idx="4">
                  <c:v>-5358</c:v>
                </c:pt>
                <c:pt idx="5">
                  <c:v>-5117</c:v>
                </c:pt>
                <c:pt idx="6">
                  <c:v>-4955.5</c:v>
                </c:pt>
                <c:pt idx="7">
                  <c:v>-4661.5</c:v>
                </c:pt>
                <c:pt idx="8">
                  <c:v>-1776</c:v>
                </c:pt>
                <c:pt idx="9">
                  <c:v>-1059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4</c:v>
                </c:pt>
                <c:pt idx="14">
                  <c:v>25</c:v>
                </c:pt>
                <c:pt idx="15">
                  <c:v>26</c:v>
                </c:pt>
                <c:pt idx="16">
                  <c:v>28</c:v>
                </c:pt>
                <c:pt idx="17">
                  <c:v>30</c:v>
                </c:pt>
                <c:pt idx="18">
                  <c:v>31</c:v>
                </c:pt>
                <c:pt idx="19">
                  <c:v>169.5</c:v>
                </c:pt>
                <c:pt idx="20">
                  <c:v>175.5</c:v>
                </c:pt>
                <c:pt idx="21">
                  <c:v>745</c:v>
                </c:pt>
                <c:pt idx="22">
                  <c:v>746</c:v>
                </c:pt>
                <c:pt idx="23">
                  <c:v>1127.5</c:v>
                </c:pt>
                <c:pt idx="24">
                  <c:v>1132.5</c:v>
                </c:pt>
                <c:pt idx="25">
                  <c:v>1137.5</c:v>
                </c:pt>
                <c:pt idx="26">
                  <c:v>1903.5</c:v>
                </c:pt>
                <c:pt idx="27">
                  <c:v>1931.5</c:v>
                </c:pt>
                <c:pt idx="28">
                  <c:v>2339</c:v>
                </c:pt>
                <c:pt idx="29">
                  <c:v>2532</c:v>
                </c:pt>
                <c:pt idx="30">
                  <c:v>2534</c:v>
                </c:pt>
                <c:pt idx="31">
                  <c:v>2623.5</c:v>
                </c:pt>
                <c:pt idx="32">
                  <c:v>2665.5</c:v>
                </c:pt>
                <c:pt idx="33">
                  <c:v>2676.5</c:v>
                </c:pt>
                <c:pt idx="34">
                  <c:v>2677.5</c:v>
                </c:pt>
                <c:pt idx="35">
                  <c:v>2678.5</c:v>
                </c:pt>
                <c:pt idx="36">
                  <c:v>2679.5</c:v>
                </c:pt>
                <c:pt idx="37">
                  <c:v>2691.5</c:v>
                </c:pt>
                <c:pt idx="38">
                  <c:v>2698.5</c:v>
                </c:pt>
                <c:pt idx="39">
                  <c:v>2699.5</c:v>
                </c:pt>
                <c:pt idx="40">
                  <c:v>2702.5</c:v>
                </c:pt>
                <c:pt idx="41">
                  <c:v>2704.5</c:v>
                </c:pt>
                <c:pt idx="42">
                  <c:v>2705.5</c:v>
                </c:pt>
                <c:pt idx="43">
                  <c:v>2731.5</c:v>
                </c:pt>
                <c:pt idx="44">
                  <c:v>2732.5</c:v>
                </c:pt>
                <c:pt idx="45">
                  <c:v>2733.5</c:v>
                </c:pt>
                <c:pt idx="46">
                  <c:v>3110</c:v>
                </c:pt>
                <c:pt idx="47">
                  <c:v>3685.5</c:v>
                </c:pt>
                <c:pt idx="48">
                  <c:v>4238.5</c:v>
                </c:pt>
                <c:pt idx="49">
                  <c:v>4239.5</c:v>
                </c:pt>
                <c:pt idx="50">
                  <c:v>4244.5</c:v>
                </c:pt>
                <c:pt idx="51">
                  <c:v>4448.5</c:v>
                </c:pt>
                <c:pt idx="52">
                  <c:v>4449.5</c:v>
                </c:pt>
                <c:pt idx="53">
                  <c:v>4450.5</c:v>
                </c:pt>
                <c:pt idx="54">
                  <c:v>5608</c:v>
                </c:pt>
                <c:pt idx="55">
                  <c:v>5654</c:v>
                </c:pt>
                <c:pt idx="56">
                  <c:v>5854</c:v>
                </c:pt>
                <c:pt idx="57">
                  <c:v>6228.5</c:v>
                </c:pt>
                <c:pt idx="58">
                  <c:v>6235.5</c:v>
                </c:pt>
                <c:pt idx="59">
                  <c:v>6237.5</c:v>
                </c:pt>
                <c:pt idx="60">
                  <c:v>6611</c:v>
                </c:pt>
                <c:pt idx="61">
                  <c:v>8953</c:v>
                </c:pt>
                <c:pt idx="62">
                  <c:v>8954</c:v>
                </c:pt>
                <c:pt idx="63">
                  <c:v>9631</c:v>
                </c:pt>
                <c:pt idx="64">
                  <c:v>9643</c:v>
                </c:pt>
                <c:pt idx="65">
                  <c:v>9644</c:v>
                </c:pt>
                <c:pt idx="66">
                  <c:v>9667.5</c:v>
                </c:pt>
                <c:pt idx="67">
                  <c:v>9668.5</c:v>
                </c:pt>
                <c:pt idx="68">
                  <c:v>9669.5</c:v>
                </c:pt>
                <c:pt idx="69">
                  <c:v>9671</c:v>
                </c:pt>
                <c:pt idx="70">
                  <c:v>9704</c:v>
                </c:pt>
                <c:pt idx="71">
                  <c:v>9707</c:v>
                </c:pt>
                <c:pt idx="72">
                  <c:v>9726</c:v>
                </c:pt>
                <c:pt idx="73">
                  <c:v>9726</c:v>
                </c:pt>
                <c:pt idx="74">
                  <c:v>11858.5</c:v>
                </c:pt>
                <c:pt idx="75">
                  <c:v>11859.5</c:v>
                </c:pt>
                <c:pt idx="76">
                  <c:v>11894.5</c:v>
                </c:pt>
                <c:pt idx="77">
                  <c:v>12252</c:v>
                </c:pt>
                <c:pt idx="78">
                  <c:v>12254</c:v>
                </c:pt>
                <c:pt idx="79">
                  <c:v>12262</c:v>
                </c:pt>
                <c:pt idx="80">
                  <c:v>12285</c:v>
                </c:pt>
                <c:pt idx="81">
                  <c:v>12520</c:v>
                </c:pt>
                <c:pt idx="82">
                  <c:v>12534</c:v>
                </c:pt>
                <c:pt idx="83">
                  <c:v>12553</c:v>
                </c:pt>
                <c:pt idx="84">
                  <c:v>12905.5</c:v>
                </c:pt>
                <c:pt idx="85">
                  <c:v>12938.5</c:v>
                </c:pt>
                <c:pt idx="86">
                  <c:v>13045</c:v>
                </c:pt>
                <c:pt idx="87">
                  <c:v>13304</c:v>
                </c:pt>
                <c:pt idx="88">
                  <c:v>15085</c:v>
                </c:pt>
                <c:pt idx="89">
                  <c:v>15097</c:v>
                </c:pt>
                <c:pt idx="90">
                  <c:v>15201.5</c:v>
                </c:pt>
                <c:pt idx="91">
                  <c:v>15203.5</c:v>
                </c:pt>
                <c:pt idx="92">
                  <c:v>15224.5</c:v>
                </c:pt>
                <c:pt idx="93">
                  <c:v>15856</c:v>
                </c:pt>
                <c:pt idx="94">
                  <c:v>16946</c:v>
                </c:pt>
                <c:pt idx="95">
                  <c:v>17061</c:v>
                </c:pt>
                <c:pt idx="96">
                  <c:v>17307</c:v>
                </c:pt>
                <c:pt idx="97">
                  <c:v>17316</c:v>
                </c:pt>
                <c:pt idx="98">
                  <c:v>17333</c:v>
                </c:pt>
                <c:pt idx="99">
                  <c:v>17738.5</c:v>
                </c:pt>
                <c:pt idx="100">
                  <c:v>18035</c:v>
                </c:pt>
                <c:pt idx="101">
                  <c:v>18099</c:v>
                </c:pt>
                <c:pt idx="102">
                  <c:v>18112</c:v>
                </c:pt>
                <c:pt idx="103">
                  <c:v>18133</c:v>
                </c:pt>
                <c:pt idx="104">
                  <c:v>18798</c:v>
                </c:pt>
                <c:pt idx="105">
                  <c:v>18862</c:v>
                </c:pt>
                <c:pt idx="106">
                  <c:v>18911</c:v>
                </c:pt>
                <c:pt idx="107">
                  <c:v>18911</c:v>
                </c:pt>
                <c:pt idx="108">
                  <c:v>18911</c:v>
                </c:pt>
                <c:pt idx="109">
                  <c:v>19144.5</c:v>
                </c:pt>
                <c:pt idx="110">
                  <c:v>19184</c:v>
                </c:pt>
                <c:pt idx="111">
                  <c:v>19202.5</c:v>
                </c:pt>
                <c:pt idx="112">
                  <c:v>20215</c:v>
                </c:pt>
                <c:pt idx="113">
                  <c:v>20314.5</c:v>
                </c:pt>
                <c:pt idx="114">
                  <c:v>20697</c:v>
                </c:pt>
                <c:pt idx="115">
                  <c:v>20902</c:v>
                </c:pt>
                <c:pt idx="116">
                  <c:v>20991</c:v>
                </c:pt>
                <c:pt idx="117">
                  <c:v>21056.5</c:v>
                </c:pt>
                <c:pt idx="118">
                  <c:v>21062.5</c:v>
                </c:pt>
                <c:pt idx="119">
                  <c:v>21426</c:v>
                </c:pt>
                <c:pt idx="120">
                  <c:v>21721.5</c:v>
                </c:pt>
                <c:pt idx="121">
                  <c:v>21696</c:v>
                </c:pt>
                <c:pt idx="122">
                  <c:v>22443</c:v>
                </c:pt>
                <c:pt idx="123">
                  <c:v>22453</c:v>
                </c:pt>
                <c:pt idx="124">
                  <c:v>22097.5</c:v>
                </c:pt>
                <c:pt idx="125">
                  <c:v>22097.5</c:v>
                </c:pt>
                <c:pt idx="126">
                  <c:v>22443</c:v>
                </c:pt>
                <c:pt idx="127">
                  <c:v>22453</c:v>
                </c:pt>
                <c:pt idx="128">
                  <c:v>22074.5</c:v>
                </c:pt>
                <c:pt idx="129">
                  <c:v>22482</c:v>
                </c:pt>
                <c:pt idx="130">
                  <c:v>23542</c:v>
                </c:pt>
                <c:pt idx="131">
                  <c:v>23574</c:v>
                </c:pt>
              </c:numCache>
            </c:numRef>
          </c:xVal>
          <c:yVal>
            <c:numRef>
              <c:f>Active!$U$21:$U$152</c:f>
              <c:numCache>
                <c:formatCode>General</c:formatCode>
                <c:ptCount val="132"/>
                <c:pt idx="74">
                  <c:v>-0.12300555499678012</c:v>
                </c:pt>
                <c:pt idx="75">
                  <c:v>-0.11808438500156626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2A-4CD9-80B3-A88140F15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412976"/>
        <c:axId val="1"/>
      </c:scatterChart>
      <c:valAx>
        <c:axId val="62541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003359580051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412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00016797900261"/>
          <c:y val="0.9088076726258274"/>
          <c:w val="0.8240006719160104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16</xdr:col>
      <xdr:colOff>333375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C34E736-23A4-10A1-622F-441466442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466725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ADF0F32-7543-5535-E004-355A16E5C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33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konkoly.hu/cgi-bin/IBVS?5820" TargetMode="External"/><Relationship Id="rId26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09" TargetMode="External"/><Relationship Id="rId34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bav-astro.de/sfs/BAVM_link.php?BAVMnr=113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186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var.astro.cz/oejv/issues/oejv0094.pdf" TargetMode="External"/><Relationship Id="rId2" Type="http://schemas.openxmlformats.org/officeDocument/2006/relationships/hyperlink" Target="http://www.bav-astro.de/sfs/BAVM_link.php?BAVMnr=36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konkoly.hu/cgi-bin/IBVS?5871" TargetMode="External"/><Relationship Id="rId29" Type="http://schemas.openxmlformats.org/officeDocument/2006/relationships/hyperlink" Target="http://www.bav-astro.de/sfs/BAVM_link.php?BAVMnr=32" TargetMode="External"/><Relationship Id="rId1" Type="http://schemas.openxmlformats.org/officeDocument/2006/relationships/hyperlink" Target="http://www.bav-astro.de/sfs/BAVM_link.php?BAVMnr=32" TargetMode="External"/><Relationship Id="rId6" Type="http://schemas.openxmlformats.org/officeDocument/2006/relationships/hyperlink" Target="http://www.bav-astro.de/sfs/BAVM_link.php?BAVMnr=113" TargetMode="External"/><Relationship Id="rId11" Type="http://schemas.openxmlformats.org/officeDocument/2006/relationships/hyperlink" Target="http://www.konkoly.hu/cgi-bin/IBVS?5502" TargetMode="External"/><Relationship Id="rId24" Type="http://schemas.openxmlformats.org/officeDocument/2006/relationships/hyperlink" Target="http://www.bav-astro.de/sfs/BAVM_link.php?BAVMnr=232" TargetMode="External"/><Relationship Id="rId32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bav-astro.de/sfs/BAVM_link.php?BAVMnr=36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bav-astro.de/sfs/BAVM_link.php?BAVMnr=228" TargetMode="External"/><Relationship Id="rId28" Type="http://schemas.openxmlformats.org/officeDocument/2006/relationships/hyperlink" Target="http://www.bav-astro.de/sfs/BAVM_link.php?BAVMnr=239" TargetMode="External"/><Relationship Id="rId10" Type="http://schemas.openxmlformats.org/officeDocument/2006/relationships/hyperlink" Target="http://www.konkoly.hu/cgi-bin/IBVS?5502" TargetMode="External"/><Relationship Id="rId19" Type="http://schemas.openxmlformats.org/officeDocument/2006/relationships/hyperlink" Target="http://www.bav-astro.de/sfs/BAVM_link.php?BAVMnr=201" TargetMode="External"/><Relationship Id="rId31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www.bav-astro.de/sfs/BAVM_link.php?BAVMnr=36" TargetMode="External"/><Relationship Id="rId9" Type="http://schemas.openxmlformats.org/officeDocument/2006/relationships/hyperlink" Target="http://www.konkoly.hu/cgi-bin/IBVS?5502" TargetMode="External"/><Relationship Id="rId14" Type="http://schemas.openxmlformats.org/officeDocument/2006/relationships/hyperlink" Target="http://www.konkoly.hu/cgi-bin/IBVS?5672" TargetMode="External"/><Relationship Id="rId22" Type="http://schemas.openxmlformats.org/officeDocument/2006/relationships/hyperlink" Target="http://www.konkoly.hu/cgi-bin/IBVS?5894" TargetMode="External"/><Relationship Id="rId27" Type="http://schemas.openxmlformats.org/officeDocument/2006/relationships/hyperlink" Target="http://www.bav-astro.de/sfs/BAVM_link.php?BAVMnr=234" TargetMode="External"/><Relationship Id="rId30" Type="http://schemas.openxmlformats.org/officeDocument/2006/relationships/hyperlink" Target="http://vsolj.cetus-net.org/no40.pdf" TargetMode="External"/><Relationship Id="rId35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tabSelected="1" workbookViewId="0">
      <pane xSplit="14" ySplit="22" topLeftCell="O137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100000000000001" customHeight="1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 t="s">
        <v>3</v>
      </c>
    </row>
    <row r="4" spans="1:6" x14ac:dyDescent="0.2">
      <c r="A4" s="6" t="s">
        <v>4</v>
      </c>
      <c r="C4" s="7">
        <v>35718.4882</v>
      </c>
      <c r="D4" s="8">
        <v>0.99607882999999997</v>
      </c>
    </row>
    <row r="5" spans="1:6" x14ac:dyDescent="0.2">
      <c r="A5" s="9" t="s">
        <v>5</v>
      </c>
      <c r="B5" s="10"/>
      <c r="C5" s="11">
        <v>-9.5</v>
      </c>
      <c r="D5" s="12" t="s">
        <v>6</v>
      </c>
    </row>
    <row r="6" spans="1:6" x14ac:dyDescent="0.2">
      <c r="A6" s="6" t="s">
        <v>7</v>
      </c>
    </row>
    <row r="7" spans="1:6" x14ac:dyDescent="0.2">
      <c r="A7" s="1" t="s">
        <v>8</v>
      </c>
      <c r="C7" s="1">
        <f>+C4</f>
        <v>35718.4882</v>
      </c>
    </row>
    <row r="8" spans="1:6" x14ac:dyDescent="0.2">
      <c r="A8" s="1" t="s">
        <v>9</v>
      </c>
      <c r="C8" s="1">
        <f>+D4</f>
        <v>0.99607882999999997</v>
      </c>
    </row>
    <row r="9" spans="1:6" x14ac:dyDescent="0.2">
      <c r="A9" s="13" t="s">
        <v>10</v>
      </c>
      <c r="B9" s="14">
        <v>120</v>
      </c>
      <c r="C9" s="15" t="str">
        <f>"F"&amp;B9</f>
        <v>F120</v>
      </c>
      <c r="D9" s="16" t="str">
        <f>"G"&amp;B9</f>
        <v>G120</v>
      </c>
    </row>
    <row r="10" spans="1:6" x14ac:dyDescent="0.2">
      <c r="A10" s="12"/>
      <c r="B10" s="10"/>
      <c r="C10" s="17" t="s">
        <v>11</v>
      </c>
      <c r="D10" s="17" t="s">
        <v>12</v>
      </c>
      <c r="E10" s="12"/>
    </row>
    <row r="11" spans="1:6" x14ac:dyDescent="0.2">
      <c r="A11" s="12" t="s">
        <v>13</v>
      </c>
      <c r="B11" s="10"/>
      <c r="C11" s="18">
        <f ca="1">INTERCEPT(INDIRECT($D$9):G989,INDIRECT($C$9):F989)</f>
        <v>1.1218656568549285E-2</v>
      </c>
      <c r="D11" s="2"/>
      <c r="E11" s="12"/>
    </row>
    <row r="12" spans="1:6" x14ac:dyDescent="0.2">
      <c r="A12" s="12" t="s">
        <v>14</v>
      </c>
      <c r="B12" s="10"/>
      <c r="C12" s="18">
        <f ca="1">SLOPE(INDIRECT($D$9):G989,INDIRECT($C$9):F989)</f>
        <v>-1.4646790383463707E-6</v>
      </c>
      <c r="D12" s="2"/>
      <c r="E12" s="12"/>
    </row>
    <row r="13" spans="1:6" x14ac:dyDescent="0.2">
      <c r="A13" s="12" t="s">
        <v>15</v>
      </c>
      <c r="B13" s="10"/>
      <c r="C13" s="2" t="s">
        <v>16</v>
      </c>
    </row>
    <row r="14" spans="1:6" x14ac:dyDescent="0.2">
      <c r="A14" s="12"/>
      <c r="B14" s="10"/>
      <c r="C14" s="12"/>
    </row>
    <row r="15" spans="1:6" x14ac:dyDescent="0.2">
      <c r="A15" s="19" t="s">
        <v>17</v>
      </c>
      <c r="B15" s="10"/>
      <c r="C15" s="20">
        <f ca="1">(C7+C11)+(C8+C12)*INT(MAX(F21:F3530))</f>
        <v>59893.297074996306</v>
      </c>
      <c r="E15" s="21" t="s">
        <v>18</v>
      </c>
      <c r="F15" s="11">
        <v>1</v>
      </c>
    </row>
    <row r="16" spans="1:6" x14ac:dyDescent="0.2">
      <c r="A16" s="19" t="s">
        <v>19</v>
      </c>
      <c r="B16" s="10"/>
      <c r="C16" s="20">
        <f ca="1">+C8+C12</f>
        <v>0.99607736532096158</v>
      </c>
      <c r="E16" s="21" t="s">
        <v>20</v>
      </c>
      <c r="F16" s="18">
        <f ca="1">NOW()+15018.5+$C$5/24</f>
        <v>60173.801316782403</v>
      </c>
    </row>
    <row r="17" spans="1:21" x14ac:dyDescent="0.2">
      <c r="A17" s="21" t="s">
        <v>21</v>
      </c>
      <c r="B17" s="10"/>
      <c r="C17" s="12">
        <f>COUNT(C21:C2188)</f>
        <v>133</v>
      </c>
      <c r="E17" s="21" t="s">
        <v>22</v>
      </c>
      <c r="F17" s="18">
        <f ca="1">ROUND(2*(F16-$C$7)/$C$8,0)/2+F15</f>
        <v>24552.5</v>
      </c>
    </row>
    <row r="18" spans="1:21" x14ac:dyDescent="0.2">
      <c r="A18" s="19" t="s">
        <v>23</v>
      </c>
      <c r="B18" s="10"/>
      <c r="C18" s="22">
        <f ca="1">+C15</f>
        <v>59893.297074996306</v>
      </c>
      <c r="D18" s="23">
        <f ca="1">+C16</f>
        <v>0.99607736532096158</v>
      </c>
      <c r="E18" s="21" t="s">
        <v>24</v>
      </c>
      <c r="F18" s="16">
        <f ca="1">ROUND(2*(F16-$C$15)/$C$16,0)/2+F15</f>
        <v>282.5</v>
      </c>
    </row>
    <row r="19" spans="1:21" x14ac:dyDescent="0.2">
      <c r="E19" s="21" t="s">
        <v>25</v>
      </c>
      <c r="F19" s="24">
        <f ca="1">+$C$15+$C$16*F18-15018.5-$C$5/24</f>
        <v>45156.584764032814</v>
      </c>
    </row>
    <row r="20" spans="1:21" x14ac:dyDescent="0.2">
      <c r="A20" s="17" t="s">
        <v>26</v>
      </c>
      <c r="B20" s="17" t="s">
        <v>27</v>
      </c>
      <c r="C20" s="17" t="s">
        <v>28</v>
      </c>
      <c r="D20" s="17" t="s">
        <v>29</v>
      </c>
      <c r="E20" s="17" t="s">
        <v>30</v>
      </c>
      <c r="F20" s="17" t="s">
        <v>31</v>
      </c>
      <c r="G20" s="17" t="s">
        <v>32</v>
      </c>
      <c r="H20" s="25" t="s">
        <v>33</v>
      </c>
      <c r="I20" s="25" t="s">
        <v>34</v>
      </c>
      <c r="J20" s="25" t="s">
        <v>35</v>
      </c>
      <c r="K20" s="25" t="s">
        <v>36</v>
      </c>
      <c r="L20" s="25" t="s">
        <v>37</v>
      </c>
      <c r="M20" s="25" t="s">
        <v>38</v>
      </c>
      <c r="N20" s="25" t="s">
        <v>39</v>
      </c>
      <c r="O20" s="25" t="s">
        <v>40</v>
      </c>
      <c r="P20" s="25" t="s">
        <v>41</v>
      </c>
      <c r="Q20" s="17" t="s">
        <v>42</v>
      </c>
      <c r="U20" s="26" t="s">
        <v>43</v>
      </c>
    </row>
    <row r="21" spans="1:21" x14ac:dyDescent="0.2">
      <c r="A21" s="27" t="s">
        <v>44</v>
      </c>
      <c r="B21" s="28" t="s">
        <v>45</v>
      </c>
      <c r="C21" s="29">
        <v>29491.537</v>
      </c>
      <c r="D21" s="30"/>
      <c r="E21" s="31">
        <f t="shared" ref="E21:E52" si="0">+(C21-C$7)/C$8</f>
        <v>-6251.4642540892064</v>
      </c>
      <c r="F21" s="1">
        <f t="shared" ref="F21:F52" si="1">ROUND(2*E21,0)/2</f>
        <v>-6251.5</v>
      </c>
      <c r="G21" s="1">
        <f t="shared" ref="G21:G52" si="2">+C21-(C$7+F21*C$8)</f>
        <v>3.5605745000793831E-2</v>
      </c>
      <c r="H21" s="1">
        <f t="shared" ref="H21:H31" si="3">G21</f>
        <v>3.5605745000793831E-2</v>
      </c>
      <c r="O21" s="1">
        <f t="shared" ref="O21:O52" ca="1" si="4">+C$11+C$12*$F21</f>
        <v>2.0375097576771622E-2</v>
      </c>
      <c r="Q21" s="78">
        <f t="shared" ref="Q21:Q52" si="5">+C21-15018.5</f>
        <v>14473.037</v>
      </c>
    </row>
    <row r="22" spans="1:21" x14ac:dyDescent="0.2">
      <c r="A22" s="27" t="s">
        <v>44</v>
      </c>
      <c r="B22" s="28" t="s">
        <v>45</v>
      </c>
      <c r="C22" s="29">
        <v>30234.562000000002</v>
      </c>
      <c r="D22" s="30"/>
      <c r="E22" s="31">
        <f t="shared" si="0"/>
        <v>-5505.5142573404537</v>
      </c>
      <c r="F22" s="1">
        <f t="shared" si="1"/>
        <v>-5505.5</v>
      </c>
      <c r="G22" s="1">
        <f t="shared" si="2"/>
        <v>-1.4201434998540208E-2</v>
      </c>
      <c r="H22" s="1">
        <f t="shared" si="3"/>
        <v>-1.4201434998540208E-2</v>
      </c>
      <c r="O22" s="1">
        <f t="shared" ca="1" si="4"/>
        <v>1.9282447014165229E-2</v>
      </c>
      <c r="Q22" s="78">
        <f t="shared" si="5"/>
        <v>15216.062000000002</v>
      </c>
    </row>
    <row r="23" spans="1:21" x14ac:dyDescent="0.2">
      <c r="A23" s="27" t="s">
        <v>44</v>
      </c>
      <c r="B23" s="28" t="s">
        <v>46</v>
      </c>
      <c r="C23" s="29">
        <v>30327.696</v>
      </c>
      <c r="D23" s="30"/>
      <c r="E23" s="31">
        <f t="shared" si="0"/>
        <v>-5412.0136254677755</v>
      </c>
      <c r="F23" s="1">
        <f t="shared" si="1"/>
        <v>-5412</v>
      </c>
      <c r="G23" s="1">
        <f t="shared" si="2"/>
        <v>-1.3572039999417029E-2</v>
      </c>
      <c r="H23" s="1">
        <f t="shared" si="3"/>
        <v>-1.3572039999417029E-2</v>
      </c>
      <c r="O23" s="1">
        <f t="shared" ca="1" si="4"/>
        <v>1.9145499524079845E-2</v>
      </c>
      <c r="Q23" s="78">
        <f t="shared" si="5"/>
        <v>15309.196</v>
      </c>
    </row>
    <row r="24" spans="1:21" x14ac:dyDescent="0.2">
      <c r="A24" s="27" t="s">
        <v>44</v>
      </c>
      <c r="B24" s="28" t="s">
        <v>46</v>
      </c>
      <c r="C24" s="29">
        <v>30377.564999999999</v>
      </c>
      <c r="D24" s="30"/>
      <c r="E24" s="31">
        <f t="shared" si="0"/>
        <v>-5361.9483108580889</v>
      </c>
      <c r="F24" s="1">
        <f t="shared" si="1"/>
        <v>-5362</v>
      </c>
      <c r="G24" s="1">
        <f t="shared" si="2"/>
        <v>5.1486460000887746E-2</v>
      </c>
      <c r="H24" s="1">
        <f t="shared" si="3"/>
        <v>5.1486460000887746E-2</v>
      </c>
      <c r="O24" s="1">
        <f t="shared" ca="1" si="4"/>
        <v>1.9072265572162524E-2</v>
      </c>
      <c r="Q24" s="78">
        <f t="shared" si="5"/>
        <v>15359.064999999999</v>
      </c>
    </row>
    <row r="25" spans="1:21" x14ac:dyDescent="0.2">
      <c r="A25" s="27" t="s">
        <v>44</v>
      </c>
      <c r="B25" s="28" t="s">
        <v>46</v>
      </c>
      <c r="C25" s="29">
        <v>30381.48</v>
      </c>
      <c r="D25" s="30"/>
      <c r="E25" s="31">
        <f t="shared" si="0"/>
        <v>-5358.0178990451996</v>
      </c>
      <c r="F25" s="1">
        <f t="shared" si="1"/>
        <v>-5358</v>
      </c>
      <c r="G25" s="1">
        <f t="shared" si="2"/>
        <v>-1.7828860000008717E-2</v>
      </c>
      <c r="H25" s="1">
        <f t="shared" si="3"/>
        <v>-1.7828860000008717E-2</v>
      </c>
      <c r="O25" s="1">
        <f t="shared" ca="1" si="4"/>
        <v>1.906640685600914E-2</v>
      </c>
      <c r="Q25" s="78">
        <f t="shared" si="5"/>
        <v>15362.98</v>
      </c>
    </row>
    <row r="26" spans="1:21" x14ac:dyDescent="0.2">
      <c r="A26" s="27" t="s">
        <v>44</v>
      </c>
      <c r="B26" s="28" t="s">
        <v>46</v>
      </c>
      <c r="C26" s="29">
        <v>30621.566999999999</v>
      </c>
      <c r="D26" s="30"/>
      <c r="E26" s="31">
        <f t="shared" si="0"/>
        <v>-5116.9857710960496</v>
      </c>
      <c r="F26" s="1">
        <f t="shared" si="1"/>
        <v>-5117</v>
      </c>
      <c r="G26" s="1">
        <f t="shared" si="2"/>
        <v>1.4173109997500433E-2</v>
      </c>
      <c r="H26" s="1">
        <f t="shared" si="3"/>
        <v>1.4173109997500433E-2</v>
      </c>
      <c r="O26" s="1">
        <f t="shared" ca="1" si="4"/>
        <v>1.8713419207767663E-2</v>
      </c>
      <c r="Q26" s="78">
        <f t="shared" si="5"/>
        <v>15603.066999999999</v>
      </c>
    </row>
    <row r="27" spans="1:21" x14ac:dyDescent="0.2">
      <c r="A27" s="27" t="s">
        <v>44</v>
      </c>
      <c r="B27" s="28" t="s">
        <v>45</v>
      </c>
      <c r="C27" s="29">
        <v>30782.45</v>
      </c>
      <c r="D27" s="30"/>
      <c r="E27" s="31">
        <f t="shared" si="0"/>
        <v>-4955.4694380965802</v>
      </c>
      <c r="F27" s="1">
        <f t="shared" si="1"/>
        <v>-4955.5</v>
      </c>
      <c r="G27" s="1">
        <f t="shared" si="2"/>
        <v>3.0442065002716845E-2</v>
      </c>
      <c r="H27" s="1">
        <f t="shared" si="3"/>
        <v>3.0442065002716845E-2</v>
      </c>
      <c r="O27" s="1">
        <f t="shared" ca="1" si="4"/>
        <v>1.8476873543074725E-2</v>
      </c>
      <c r="Q27" s="78">
        <f t="shared" si="5"/>
        <v>15763.95</v>
      </c>
    </row>
    <row r="28" spans="1:21" x14ac:dyDescent="0.2">
      <c r="A28" s="27" t="s">
        <v>44</v>
      </c>
      <c r="B28" s="28" t="s">
        <v>45</v>
      </c>
      <c r="C28" s="29">
        <v>31075.269</v>
      </c>
      <c r="D28" s="30"/>
      <c r="E28" s="31">
        <f t="shared" si="0"/>
        <v>-4661.4977250344728</v>
      </c>
      <c r="F28" s="1">
        <f t="shared" si="1"/>
        <v>-4661.5</v>
      </c>
      <c r="G28" s="1">
        <f t="shared" si="2"/>
        <v>2.2660450013063382E-3</v>
      </c>
      <c r="H28" s="1">
        <f t="shared" si="3"/>
        <v>2.2660450013063382E-3</v>
      </c>
      <c r="O28" s="1">
        <f t="shared" ca="1" si="4"/>
        <v>1.8046257905800892E-2</v>
      </c>
      <c r="Q28" s="78">
        <f t="shared" si="5"/>
        <v>16056.769</v>
      </c>
    </row>
    <row r="29" spans="1:21" x14ac:dyDescent="0.2">
      <c r="A29" s="27" t="s">
        <v>47</v>
      </c>
      <c r="B29" s="28" t="s">
        <v>46</v>
      </c>
      <c r="C29" s="29">
        <v>33949.436000000002</v>
      </c>
      <c r="D29" s="30"/>
      <c r="E29" s="31">
        <f t="shared" si="0"/>
        <v>-1776.016261684829</v>
      </c>
      <c r="F29" s="1">
        <f t="shared" si="1"/>
        <v>-1776</v>
      </c>
      <c r="G29" s="1">
        <f t="shared" si="2"/>
        <v>-1.6197919998376165E-2</v>
      </c>
      <c r="H29" s="1">
        <f t="shared" si="3"/>
        <v>-1.6197919998376165E-2</v>
      </c>
      <c r="O29" s="1">
        <f t="shared" ca="1" si="4"/>
        <v>1.3819926540652439E-2</v>
      </c>
      <c r="Q29" s="78">
        <f t="shared" si="5"/>
        <v>18930.936000000002</v>
      </c>
    </row>
    <row r="30" spans="1:21" x14ac:dyDescent="0.2">
      <c r="A30" s="27" t="s">
        <v>47</v>
      </c>
      <c r="B30" s="28" t="s">
        <v>46</v>
      </c>
      <c r="C30" s="29">
        <v>34663.61</v>
      </c>
      <c r="D30" s="30"/>
      <c r="E30" s="31">
        <f t="shared" si="0"/>
        <v>-1059.0308399587202</v>
      </c>
      <c r="F30" s="1">
        <f t="shared" si="1"/>
        <v>-1059</v>
      </c>
      <c r="G30" s="1">
        <f t="shared" si="2"/>
        <v>-3.0719030000909697E-2</v>
      </c>
      <c r="H30" s="1">
        <f t="shared" si="3"/>
        <v>-3.0719030000909697E-2</v>
      </c>
      <c r="O30" s="1">
        <f t="shared" ca="1" si="4"/>
        <v>1.2769751670158092E-2</v>
      </c>
      <c r="Q30" s="78">
        <f t="shared" si="5"/>
        <v>19645.11</v>
      </c>
    </row>
    <row r="31" spans="1:21" x14ac:dyDescent="0.2">
      <c r="A31" s="27" t="s">
        <v>47</v>
      </c>
      <c r="B31" s="28" t="s">
        <v>46</v>
      </c>
      <c r="C31" s="29">
        <v>35718.483999999997</v>
      </c>
      <c r="D31" s="30"/>
      <c r="E31" s="31">
        <f t="shared" si="0"/>
        <v>-4.2165337486777428E-3</v>
      </c>
      <c r="F31" s="1">
        <f t="shared" si="1"/>
        <v>0</v>
      </c>
      <c r="G31" s="1">
        <f t="shared" si="2"/>
        <v>-4.2000000030384399E-3</v>
      </c>
      <c r="H31" s="1">
        <f t="shared" si="3"/>
        <v>-4.2000000030384399E-3</v>
      </c>
      <c r="O31" s="1">
        <f t="shared" ca="1" si="4"/>
        <v>1.1218656568549285E-2</v>
      </c>
      <c r="Q31" s="78">
        <f t="shared" si="5"/>
        <v>20699.983999999997</v>
      </c>
    </row>
    <row r="32" spans="1:21" x14ac:dyDescent="0.2">
      <c r="A32" s="1" t="s">
        <v>48</v>
      </c>
      <c r="C32" s="30">
        <v>35718.4882</v>
      </c>
      <c r="D32" s="30" t="s">
        <v>16</v>
      </c>
      <c r="E32" s="1">
        <f t="shared" si="0"/>
        <v>0</v>
      </c>
      <c r="F32" s="1">
        <f t="shared" si="1"/>
        <v>0</v>
      </c>
      <c r="G32" s="1">
        <f t="shared" si="2"/>
        <v>0</v>
      </c>
      <c r="H32" s="1">
        <f>+G32</f>
        <v>0</v>
      </c>
      <c r="O32" s="1">
        <f t="shared" ca="1" si="4"/>
        <v>1.1218656568549285E-2</v>
      </c>
      <c r="Q32" s="78">
        <f t="shared" si="5"/>
        <v>20699.9882</v>
      </c>
    </row>
    <row r="33" spans="1:17" x14ac:dyDescent="0.2">
      <c r="A33" s="27" t="s">
        <v>47</v>
      </c>
      <c r="B33" s="28" t="s">
        <v>46</v>
      </c>
      <c r="C33" s="29">
        <v>35721.485000000001</v>
      </c>
      <c r="D33" s="30"/>
      <c r="E33" s="31">
        <f t="shared" si="0"/>
        <v>3.0085972211665251</v>
      </c>
      <c r="F33" s="1">
        <f t="shared" si="1"/>
        <v>3</v>
      </c>
      <c r="G33" s="1">
        <f t="shared" si="2"/>
        <v>8.5635100040235557E-3</v>
      </c>
      <c r="H33" s="1">
        <f t="shared" ref="H33:H64" si="6">G33</f>
        <v>8.5635100040235557E-3</v>
      </c>
      <c r="O33" s="1">
        <f t="shared" ca="1" si="4"/>
        <v>1.1214262531434245E-2</v>
      </c>
      <c r="Q33" s="78">
        <f t="shared" si="5"/>
        <v>20702.985000000001</v>
      </c>
    </row>
    <row r="34" spans="1:17" x14ac:dyDescent="0.2">
      <c r="A34" s="27" t="s">
        <v>47</v>
      </c>
      <c r="B34" s="28" t="s">
        <v>46</v>
      </c>
      <c r="C34" s="29">
        <v>35722.474000000002</v>
      </c>
      <c r="D34" s="30"/>
      <c r="E34" s="31">
        <f t="shared" si="0"/>
        <v>4.0014905246025565</v>
      </c>
      <c r="F34" s="1">
        <f t="shared" si="1"/>
        <v>4</v>
      </c>
      <c r="G34" s="1">
        <f t="shared" si="2"/>
        <v>1.4846800040686503E-3</v>
      </c>
      <c r="H34" s="1">
        <f t="shared" si="6"/>
        <v>1.4846800040686503E-3</v>
      </c>
      <c r="O34" s="1">
        <f t="shared" ca="1" si="4"/>
        <v>1.1212797852395899E-2</v>
      </c>
      <c r="Q34" s="78">
        <f t="shared" si="5"/>
        <v>20703.974000000002</v>
      </c>
    </row>
    <row r="35" spans="1:17" x14ac:dyDescent="0.2">
      <c r="A35" s="27" t="s">
        <v>47</v>
      </c>
      <c r="B35" s="28" t="s">
        <v>46</v>
      </c>
      <c r="C35" s="29">
        <v>35743.381000000001</v>
      </c>
      <c r="D35" s="30"/>
      <c r="E35" s="31">
        <f t="shared" si="0"/>
        <v>24.990793148371043</v>
      </c>
      <c r="F35" s="1">
        <f t="shared" si="1"/>
        <v>25</v>
      </c>
      <c r="G35" s="1">
        <f t="shared" si="2"/>
        <v>-9.1707499959738925E-3</v>
      </c>
      <c r="H35" s="1">
        <f t="shared" si="6"/>
        <v>-9.1707499959738925E-3</v>
      </c>
      <c r="O35" s="1">
        <f t="shared" ca="1" si="4"/>
        <v>1.1182039592590625E-2</v>
      </c>
      <c r="Q35" s="78">
        <f t="shared" si="5"/>
        <v>20724.881000000001</v>
      </c>
    </row>
    <row r="36" spans="1:17" x14ac:dyDescent="0.2">
      <c r="A36" s="27" t="s">
        <v>47</v>
      </c>
      <c r="B36" s="28" t="s">
        <v>46</v>
      </c>
      <c r="C36" s="29">
        <v>35744.392</v>
      </c>
      <c r="E36" s="31">
        <f t="shared" si="0"/>
        <v>26.005773057138509</v>
      </c>
      <c r="F36" s="1">
        <f t="shared" si="1"/>
        <v>26</v>
      </c>
      <c r="G36" s="1">
        <f t="shared" si="2"/>
        <v>5.7504200012772344E-3</v>
      </c>
      <c r="H36" s="1">
        <f t="shared" si="6"/>
        <v>5.7504200012772344E-3</v>
      </c>
      <c r="O36" s="1">
        <f t="shared" ca="1" si="4"/>
        <v>1.1180574913552279E-2</v>
      </c>
      <c r="Q36" s="78">
        <f t="shared" si="5"/>
        <v>20725.892</v>
      </c>
    </row>
    <row r="37" spans="1:17" x14ac:dyDescent="0.2">
      <c r="A37" s="27" t="s">
        <v>47</v>
      </c>
      <c r="B37" s="28" t="s">
        <v>46</v>
      </c>
      <c r="C37" s="29">
        <v>35746.379000000001</v>
      </c>
      <c r="E37" s="31">
        <f t="shared" si="0"/>
        <v>28.000595093463673</v>
      </c>
      <c r="F37" s="1">
        <f t="shared" si="1"/>
        <v>28</v>
      </c>
      <c r="G37" s="1">
        <f t="shared" si="2"/>
        <v>5.927599995629862E-4</v>
      </c>
      <c r="H37" s="1">
        <f t="shared" si="6"/>
        <v>5.927599995629862E-4</v>
      </c>
      <c r="O37" s="1">
        <f t="shared" ca="1" si="4"/>
        <v>1.1177645555475586E-2</v>
      </c>
      <c r="Q37" s="78">
        <f t="shared" si="5"/>
        <v>20727.879000000001</v>
      </c>
    </row>
    <row r="38" spans="1:17" x14ac:dyDescent="0.2">
      <c r="A38" s="27" t="s">
        <v>47</v>
      </c>
      <c r="B38" s="28" t="s">
        <v>46</v>
      </c>
      <c r="C38" s="29">
        <v>35748.370000000003</v>
      </c>
      <c r="E38" s="31">
        <f t="shared" si="0"/>
        <v>29.999432876214065</v>
      </c>
      <c r="F38" s="1">
        <f t="shared" si="1"/>
        <v>30</v>
      </c>
      <c r="G38" s="1">
        <f t="shared" si="2"/>
        <v>-5.6489999406039715E-4</v>
      </c>
      <c r="H38" s="1">
        <f t="shared" si="6"/>
        <v>-5.6489999406039715E-4</v>
      </c>
      <c r="O38" s="1">
        <f t="shared" ca="1" si="4"/>
        <v>1.1174716197398894E-2</v>
      </c>
      <c r="Q38" s="78">
        <f t="shared" si="5"/>
        <v>20729.870000000003</v>
      </c>
    </row>
    <row r="39" spans="1:17" x14ac:dyDescent="0.2">
      <c r="A39" s="27" t="s">
        <v>47</v>
      </c>
      <c r="B39" s="28" t="s">
        <v>46</v>
      </c>
      <c r="C39" s="29">
        <v>35749.364000000001</v>
      </c>
      <c r="E39" s="31">
        <f t="shared" si="0"/>
        <v>30.997345862677975</v>
      </c>
      <c r="F39" s="1">
        <f t="shared" si="1"/>
        <v>31</v>
      </c>
      <c r="G39" s="1">
        <f t="shared" si="2"/>
        <v>-2.6437299966346473E-3</v>
      </c>
      <c r="H39" s="1">
        <f t="shared" si="6"/>
        <v>-2.6437299966346473E-3</v>
      </c>
      <c r="O39" s="1">
        <f t="shared" ca="1" si="4"/>
        <v>1.1173251518360548E-2</v>
      </c>
      <c r="Q39" s="78">
        <f t="shared" si="5"/>
        <v>20730.864000000001</v>
      </c>
    </row>
    <row r="40" spans="1:17" x14ac:dyDescent="0.2">
      <c r="A40" s="27" t="s">
        <v>49</v>
      </c>
      <c r="B40" s="28" t="s">
        <v>45</v>
      </c>
      <c r="C40" s="29">
        <v>35887.315000000002</v>
      </c>
      <c r="E40" s="31">
        <f t="shared" si="0"/>
        <v>169.49140461102115</v>
      </c>
      <c r="F40" s="1">
        <f t="shared" si="1"/>
        <v>169.5</v>
      </c>
      <c r="G40" s="1">
        <f t="shared" si="2"/>
        <v>-8.5616849974030629E-3</v>
      </c>
      <c r="H40" s="1">
        <f t="shared" si="6"/>
        <v>-8.5616849974030629E-3</v>
      </c>
      <c r="O40" s="1">
        <f t="shared" ca="1" si="4"/>
        <v>1.0970393471549574E-2</v>
      </c>
      <c r="Q40" s="78">
        <f t="shared" si="5"/>
        <v>20868.815000000002</v>
      </c>
    </row>
    <row r="41" spans="1:17" x14ac:dyDescent="0.2">
      <c r="A41" s="27" t="s">
        <v>49</v>
      </c>
      <c r="B41" s="28" t="s">
        <v>45</v>
      </c>
      <c r="C41" s="29">
        <v>35893.296999999999</v>
      </c>
      <c r="E41" s="31">
        <f t="shared" si="0"/>
        <v>175.49695338871814</v>
      </c>
      <c r="F41" s="1">
        <f t="shared" si="1"/>
        <v>175.5</v>
      </c>
      <c r="G41" s="1">
        <f t="shared" si="2"/>
        <v>-3.0346650019055232E-3</v>
      </c>
      <c r="H41" s="1">
        <f t="shared" si="6"/>
        <v>-3.0346650019055232E-3</v>
      </c>
      <c r="O41" s="1">
        <f t="shared" ca="1" si="4"/>
        <v>1.0961605397319496E-2</v>
      </c>
      <c r="Q41" s="78">
        <f t="shared" si="5"/>
        <v>20874.796999999999</v>
      </c>
    </row>
    <row r="42" spans="1:17" x14ac:dyDescent="0.2">
      <c r="A42" s="27" t="s">
        <v>49</v>
      </c>
      <c r="B42" s="28" t="s">
        <v>46</v>
      </c>
      <c r="C42" s="29">
        <v>36460.542999999998</v>
      </c>
      <c r="E42" s="31">
        <f t="shared" si="0"/>
        <v>744.97597745350947</v>
      </c>
      <c r="F42" s="1">
        <f t="shared" si="1"/>
        <v>745</v>
      </c>
      <c r="G42" s="1">
        <f t="shared" si="2"/>
        <v>-2.3928350005007815E-2</v>
      </c>
      <c r="H42" s="1">
        <f t="shared" si="6"/>
        <v>-2.3928350005007815E-2</v>
      </c>
      <c r="O42" s="1">
        <f t="shared" ca="1" si="4"/>
        <v>1.0127470684981238E-2</v>
      </c>
      <c r="Q42" s="78">
        <f t="shared" si="5"/>
        <v>21442.042999999998</v>
      </c>
    </row>
    <row r="43" spans="1:17" x14ac:dyDescent="0.2">
      <c r="A43" s="27" t="s">
        <v>49</v>
      </c>
      <c r="B43" s="28" t="s">
        <v>46</v>
      </c>
      <c r="C43" s="29">
        <v>36461.544999999998</v>
      </c>
      <c r="E43" s="31">
        <f t="shared" si="0"/>
        <v>745.98192193282387</v>
      </c>
      <c r="F43" s="1">
        <f t="shared" si="1"/>
        <v>746</v>
      </c>
      <c r="G43" s="1">
        <f t="shared" si="2"/>
        <v>-1.8007179998676293E-2</v>
      </c>
      <c r="H43" s="1">
        <f t="shared" si="6"/>
        <v>-1.8007179998676293E-2</v>
      </c>
      <c r="O43" s="1">
        <f t="shared" ca="1" si="4"/>
        <v>1.0126006005942892E-2</v>
      </c>
      <c r="Q43" s="78">
        <f t="shared" si="5"/>
        <v>21443.044999999998</v>
      </c>
    </row>
    <row r="44" spans="1:17" x14ac:dyDescent="0.2">
      <c r="A44" s="27" t="s">
        <v>49</v>
      </c>
      <c r="B44" s="28" t="s">
        <v>45</v>
      </c>
      <c r="C44" s="29">
        <v>36841.555</v>
      </c>
      <c r="E44" s="31">
        <f t="shared" si="0"/>
        <v>1127.487871617551</v>
      </c>
      <c r="F44" s="1">
        <f t="shared" si="1"/>
        <v>1127.5</v>
      </c>
      <c r="G44" s="1">
        <f t="shared" si="2"/>
        <v>-1.2080824999429751E-2</v>
      </c>
      <c r="H44" s="1">
        <f t="shared" si="6"/>
        <v>-1.2080824999429751E-2</v>
      </c>
      <c r="O44" s="1">
        <f t="shared" ca="1" si="4"/>
        <v>9.567230952813751E-3</v>
      </c>
      <c r="Q44" s="78">
        <f t="shared" si="5"/>
        <v>21823.055</v>
      </c>
    </row>
    <row r="45" spans="1:17" x14ac:dyDescent="0.2">
      <c r="A45" s="27" t="s">
        <v>49</v>
      </c>
      <c r="B45" s="28" t="s">
        <v>45</v>
      </c>
      <c r="C45" s="29">
        <v>36846.542000000001</v>
      </c>
      <c r="E45" s="31">
        <f t="shared" si="0"/>
        <v>1132.4945034721816</v>
      </c>
      <c r="F45" s="1">
        <f t="shared" si="1"/>
        <v>1132.5</v>
      </c>
      <c r="G45" s="1">
        <f t="shared" si="2"/>
        <v>-5.4749749979237095E-3</v>
      </c>
      <c r="H45" s="1">
        <f t="shared" si="6"/>
        <v>-5.4749749979237095E-3</v>
      </c>
      <c r="O45" s="1">
        <f t="shared" ca="1" si="4"/>
        <v>9.5599075576220192E-3</v>
      </c>
      <c r="Q45" s="78">
        <f t="shared" si="5"/>
        <v>21828.042000000001</v>
      </c>
    </row>
    <row r="46" spans="1:17" x14ac:dyDescent="0.2">
      <c r="A46" s="27" t="s">
        <v>49</v>
      </c>
      <c r="B46" s="28" t="s">
        <v>45</v>
      </c>
      <c r="C46" s="29">
        <v>36851.536</v>
      </c>
      <c r="E46" s="31">
        <f t="shared" si="0"/>
        <v>1137.5081628830524</v>
      </c>
      <c r="F46" s="1">
        <f t="shared" si="1"/>
        <v>1137.5</v>
      </c>
      <c r="G46" s="1">
        <f t="shared" si="2"/>
        <v>8.1308750013704412E-3</v>
      </c>
      <c r="H46" s="1">
        <f t="shared" si="6"/>
        <v>8.1308750013704412E-3</v>
      </c>
      <c r="O46" s="1">
        <f t="shared" ca="1" si="4"/>
        <v>9.5525841624302874E-3</v>
      </c>
      <c r="Q46" s="78">
        <f t="shared" si="5"/>
        <v>21833.036</v>
      </c>
    </row>
    <row r="47" spans="1:17" x14ac:dyDescent="0.2">
      <c r="A47" s="27" t="s">
        <v>49</v>
      </c>
      <c r="B47" s="28" t="s">
        <v>45</v>
      </c>
      <c r="C47" s="29">
        <v>37614.525000000001</v>
      </c>
      <c r="E47" s="31">
        <f t="shared" si="0"/>
        <v>1903.5007500360205</v>
      </c>
      <c r="F47" s="1">
        <f t="shared" si="1"/>
        <v>1903.5</v>
      </c>
      <c r="G47" s="1">
        <f t="shared" si="2"/>
        <v>7.4709500040626153E-4</v>
      </c>
      <c r="H47" s="1">
        <f t="shared" si="6"/>
        <v>7.4709500040626153E-4</v>
      </c>
      <c r="O47" s="1">
        <f t="shared" ca="1" si="4"/>
        <v>8.4306400190569675E-3</v>
      </c>
      <c r="Q47" s="78">
        <f t="shared" si="5"/>
        <v>22596.025000000001</v>
      </c>
    </row>
    <row r="48" spans="1:17" x14ac:dyDescent="0.2">
      <c r="A48" s="27" t="s">
        <v>49</v>
      </c>
      <c r="B48" s="28" t="s">
        <v>45</v>
      </c>
      <c r="C48" s="29">
        <v>37642.447</v>
      </c>
      <c r="E48" s="31">
        <f t="shared" si="0"/>
        <v>1931.5326679515922</v>
      </c>
      <c r="F48" s="1">
        <f t="shared" si="1"/>
        <v>1931.5</v>
      </c>
      <c r="G48" s="1">
        <f t="shared" si="2"/>
        <v>3.2539854997594375E-2</v>
      </c>
      <c r="H48" s="1">
        <f t="shared" si="6"/>
        <v>3.2539854997594375E-2</v>
      </c>
      <c r="O48" s="1">
        <f t="shared" ca="1" si="4"/>
        <v>8.3896290059832686E-3</v>
      </c>
      <c r="Q48" s="78">
        <f t="shared" si="5"/>
        <v>22623.947</v>
      </c>
    </row>
    <row r="49" spans="1:17" x14ac:dyDescent="0.2">
      <c r="A49" s="27" t="s">
        <v>49</v>
      </c>
      <c r="B49" s="28" t="s">
        <v>46</v>
      </c>
      <c r="C49" s="29">
        <v>38048.294999999998</v>
      </c>
      <c r="E49" s="31">
        <f t="shared" si="0"/>
        <v>2338.9783316647727</v>
      </c>
      <c r="F49" s="1">
        <f t="shared" si="1"/>
        <v>2339</v>
      </c>
      <c r="G49" s="1">
        <f t="shared" si="2"/>
        <v>-2.1583369998552371E-2</v>
      </c>
      <c r="H49" s="1">
        <f t="shared" si="6"/>
        <v>-2.1583369998552371E-2</v>
      </c>
      <c r="O49" s="1">
        <f t="shared" ca="1" si="4"/>
        <v>7.7927722978571234E-3</v>
      </c>
      <c r="Q49" s="78">
        <f t="shared" si="5"/>
        <v>23029.794999999998</v>
      </c>
    </row>
    <row r="50" spans="1:17" x14ac:dyDescent="0.2">
      <c r="A50" s="27" t="s">
        <v>49</v>
      </c>
      <c r="B50" s="28" t="s">
        <v>46</v>
      </c>
      <c r="C50" s="29">
        <v>38240.553</v>
      </c>
      <c r="E50" s="31">
        <f t="shared" si="0"/>
        <v>2531.9931756806841</v>
      </c>
      <c r="F50" s="1">
        <f t="shared" si="1"/>
        <v>2532</v>
      </c>
      <c r="G50" s="1">
        <f t="shared" si="2"/>
        <v>-6.7975600031786598E-3</v>
      </c>
      <c r="H50" s="1">
        <f t="shared" si="6"/>
        <v>-6.7975600031786598E-3</v>
      </c>
      <c r="O50" s="1">
        <f t="shared" ca="1" si="4"/>
        <v>7.5100892434562735E-3</v>
      </c>
      <c r="Q50" s="78">
        <f t="shared" si="5"/>
        <v>23222.053</v>
      </c>
    </row>
    <row r="51" spans="1:17" x14ac:dyDescent="0.2">
      <c r="A51" s="27" t="s">
        <v>49</v>
      </c>
      <c r="B51" s="28" t="s">
        <v>46</v>
      </c>
      <c r="C51" s="29">
        <v>38242.559000000001</v>
      </c>
      <c r="E51" s="31">
        <f t="shared" si="0"/>
        <v>2534.0070725125252</v>
      </c>
      <c r="F51" s="1">
        <f t="shared" si="1"/>
        <v>2534</v>
      </c>
      <c r="G51" s="1">
        <f t="shared" si="2"/>
        <v>7.0447800026158802E-3</v>
      </c>
      <c r="H51" s="1">
        <f t="shared" si="6"/>
        <v>7.0447800026158802E-3</v>
      </c>
      <c r="O51" s="1">
        <f t="shared" ca="1" si="4"/>
        <v>7.5071598853795815E-3</v>
      </c>
      <c r="Q51" s="78">
        <f t="shared" si="5"/>
        <v>23224.059000000001</v>
      </c>
    </row>
    <row r="52" spans="1:17" x14ac:dyDescent="0.2">
      <c r="A52" s="27" t="s">
        <v>49</v>
      </c>
      <c r="B52" s="28" t="s">
        <v>45</v>
      </c>
      <c r="C52" s="29">
        <v>38331.671000000002</v>
      </c>
      <c r="E52" s="31">
        <f t="shared" si="0"/>
        <v>2623.4698713554653</v>
      </c>
      <c r="F52" s="1">
        <f t="shared" si="1"/>
        <v>2623.5</v>
      </c>
      <c r="G52" s="1">
        <f t="shared" si="2"/>
        <v>-3.0010504997335374E-2</v>
      </c>
      <c r="H52" s="1">
        <f t="shared" si="6"/>
        <v>-3.0010504997335374E-2</v>
      </c>
      <c r="O52" s="1">
        <f t="shared" ca="1" si="4"/>
        <v>7.3760711114475809E-3</v>
      </c>
      <c r="Q52" s="78">
        <f t="shared" si="5"/>
        <v>23313.171000000002</v>
      </c>
    </row>
    <row r="53" spans="1:17" x14ac:dyDescent="0.2">
      <c r="A53" s="27" t="s">
        <v>49</v>
      </c>
      <c r="B53" s="28" t="s">
        <v>45</v>
      </c>
      <c r="C53" s="29">
        <v>38373.531000000003</v>
      </c>
      <c r="E53" s="31">
        <f t="shared" ref="E53:E84" si="7">+(C53-C$7)/C$8</f>
        <v>2665.4946576868851</v>
      </c>
      <c r="F53" s="1">
        <f t="shared" ref="F53:F84" si="8">ROUND(2*E53,0)/2</f>
        <v>2665.5</v>
      </c>
      <c r="G53" s="1">
        <f t="shared" ref="G53:G84" si="9">+C53-(C$7+F53*C$8)</f>
        <v>-5.3213649953249842E-3</v>
      </c>
      <c r="H53" s="1">
        <f t="shared" si="6"/>
        <v>-5.3213649953249842E-3</v>
      </c>
      <c r="O53" s="1">
        <f t="shared" ref="O53:O84" ca="1" si="10">+C$11+C$12*$F53</f>
        <v>7.3145545918370334E-3</v>
      </c>
      <c r="Q53" s="78">
        <f t="shared" ref="Q53:Q84" si="11">+C53-15018.5</f>
        <v>23355.031000000003</v>
      </c>
    </row>
    <row r="54" spans="1:17" x14ac:dyDescent="0.2">
      <c r="A54" s="27" t="s">
        <v>49</v>
      </c>
      <c r="B54" s="28" t="s">
        <v>45</v>
      </c>
      <c r="C54" s="29">
        <v>38384.474000000002</v>
      </c>
      <c r="E54" s="31">
        <f t="shared" si="7"/>
        <v>2676.480735967456</v>
      </c>
      <c r="F54" s="1">
        <f t="shared" si="8"/>
        <v>2676.5</v>
      </c>
      <c r="G54" s="1">
        <f t="shared" si="9"/>
        <v>-1.9188494996342342E-2</v>
      </c>
      <c r="H54" s="1">
        <f t="shared" si="6"/>
        <v>-1.9188494996342342E-2</v>
      </c>
      <c r="O54" s="1">
        <f t="shared" ca="1" si="10"/>
        <v>7.2984431224152229E-3</v>
      </c>
      <c r="Q54" s="78">
        <f t="shared" si="11"/>
        <v>23365.974000000002</v>
      </c>
    </row>
    <row r="55" spans="1:17" x14ac:dyDescent="0.2">
      <c r="A55" s="27" t="s">
        <v>49</v>
      </c>
      <c r="B55" s="28" t="s">
        <v>45</v>
      </c>
      <c r="C55" s="29">
        <v>38385.47</v>
      </c>
      <c r="E55" s="31">
        <f t="shared" si="7"/>
        <v>2677.4806568271324</v>
      </c>
      <c r="F55" s="1">
        <f t="shared" si="8"/>
        <v>2677.5</v>
      </c>
      <c r="G55" s="1">
        <f t="shared" si="9"/>
        <v>-1.9267324998509139E-2</v>
      </c>
      <c r="H55" s="1">
        <f t="shared" si="6"/>
        <v>-1.9267324998509139E-2</v>
      </c>
      <c r="O55" s="1">
        <f t="shared" ca="1" si="10"/>
        <v>7.2969784433768769E-3</v>
      </c>
      <c r="Q55" s="78">
        <f t="shared" si="11"/>
        <v>23366.97</v>
      </c>
    </row>
    <row r="56" spans="1:17" x14ac:dyDescent="0.2">
      <c r="A56" s="27" t="s">
        <v>49</v>
      </c>
      <c r="B56" s="28" t="s">
        <v>45</v>
      </c>
      <c r="C56" s="29">
        <v>38386.470999999998</v>
      </c>
      <c r="E56" s="31">
        <f t="shared" si="7"/>
        <v>2678.4855973698368</v>
      </c>
      <c r="F56" s="1">
        <f t="shared" si="8"/>
        <v>2678.5</v>
      </c>
      <c r="G56" s="1">
        <f t="shared" si="9"/>
        <v>-1.434615500329528E-2</v>
      </c>
      <c r="H56" s="1">
        <f t="shared" si="6"/>
        <v>-1.434615500329528E-2</v>
      </c>
      <c r="O56" s="1">
        <f t="shared" ca="1" si="10"/>
        <v>7.2955137643385308E-3</v>
      </c>
      <c r="Q56" s="78">
        <f t="shared" si="11"/>
        <v>23367.970999999998</v>
      </c>
    </row>
    <row r="57" spans="1:17" x14ac:dyDescent="0.2">
      <c r="A57" s="27" t="s">
        <v>49</v>
      </c>
      <c r="B57" s="28" t="s">
        <v>45</v>
      </c>
      <c r="C57" s="29">
        <v>38387.487999999998</v>
      </c>
      <c r="E57" s="31">
        <f t="shared" si="7"/>
        <v>2679.5066008982421</v>
      </c>
      <c r="F57" s="1">
        <f t="shared" si="8"/>
        <v>2679.5</v>
      </c>
      <c r="G57" s="1">
        <f t="shared" si="9"/>
        <v>6.5750149951782078E-3</v>
      </c>
      <c r="H57" s="1">
        <f t="shared" si="6"/>
        <v>6.5750149951782078E-3</v>
      </c>
      <c r="O57" s="1">
        <f t="shared" ca="1" si="10"/>
        <v>7.2940490853001839E-3</v>
      </c>
      <c r="Q57" s="78">
        <f t="shared" si="11"/>
        <v>23368.987999999998</v>
      </c>
    </row>
    <row r="58" spans="1:17" x14ac:dyDescent="0.2">
      <c r="A58" s="27" t="s">
        <v>49</v>
      </c>
      <c r="B58" s="28" t="s">
        <v>45</v>
      </c>
      <c r="C58" s="29">
        <v>38399.42</v>
      </c>
      <c r="E58" s="31">
        <f t="shared" si="7"/>
        <v>2691.4855724822487</v>
      </c>
      <c r="F58" s="1">
        <f t="shared" si="8"/>
        <v>2691.5</v>
      </c>
      <c r="G58" s="1">
        <f t="shared" si="9"/>
        <v>-1.4370944998518098E-2</v>
      </c>
      <c r="H58" s="1">
        <f t="shared" si="6"/>
        <v>-1.4370944998518098E-2</v>
      </c>
      <c r="O58" s="1">
        <f t="shared" ca="1" si="10"/>
        <v>7.2764729368400274E-3</v>
      </c>
      <c r="Q58" s="78">
        <f t="shared" si="11"/>
        <v>23380.92</v>
      </c>
    </row>
    <row r="59" spans="1:17" x14ac:dyDescent="0.2">
      <c r="A59" s="27" t="s">
        <v>49</v>
      </c>
      <c r="B59" s="28" t="s">
        <v>45</v>
      </c>
      <c r="C59" s="29">
        <v>38406.417999999998</v>
      </c>
      <c r="E59" s="31">
        <f t="shared" si="7"/>
        <v>2698.5111208517483</v>
      </c>
      <c r="F59" s="1">
        <f t="shared" si="8"/>
        <v>2698.5</v>
      </c>
      <c r="G59" s="1">
        <f t="shared" si="9"/>
        <v>1.1077244998887181E-2</v>
      </c>
      <c r="H59" s="1">
        <f t="shared" si="6"/>
        <v>1.1077244998887181E-2</v>
      </c>
      <c r="O59" s="1">
        <f t="shared" ca="1" si="10"/>
        <v>7.2662201835716027E-3</v>
      </c>
      <c r="Q59" s="78">
        <f t="shared" si="11"/>
        <v>23387.917999999998</v>
      </c>
    </row>
    <row r="60" spans="1:17" x14ac:dyDescent="0.2">
      <c r="A60" s="27" t="s">
        <v>49</v>
      </c>
      <c r="B60" s="28" t="s">
        <v>45</v>
      </c>
      <c r="C60" s="29">
        <v>38407.425999999999</v>
      </c>
      <c r="E60" s="31">
        <f t="shared" si="7"/>
        <v>2699.5230889507006</v>
      </c>
      <c r="F60" s="1">
        <f t="shared" si="8"/>
        <v>2699.5</v>
      </c>
      <c r="G60" s="1">
        <f t="shared" si="9"/>
        <v>2.2998414999165107E-2</v>
      </c>
      <c r="H60" s="1">
        <f t="shared" si="6"/>
        <v>2.2998414999165107E-2</v>
      </c>
      <c r="O60" s="1">
        <f t="shared" ca="1" si="10"/>
        <v>7.2647555045332567E-3</v>
      </c>
      <c r="Q60" s="78">
        <f t="shared" si="11"/>
        <v>23388.925999999999</v>
      </c>
    </row>
    <row r="61" spans="1:17" x14ac:dyDescent="0.2">
      <c r="A61" s="27" t="s">
        <v>49</v>
      </c>
      <c r="B61" s="28" t="s">
        <v>45</v>
      </c>
      <c r="C61" s="29">
        <v>38410.396000000001</v>
      </c>
      <c r="E61" s="31">
        <f t="shared" si="7"/>
        <v>2702.5047806708239</v>
      </c>
      <c r="F61" s="1">
        <f t="shared" si="8"/>
        <v>2702.5</v>
      </c>
      <c r="G61" s="1">
        <f t="shared" si="9"/>
        <v>4.7619250035495497E-3</v>
      </c>
      <c r="H61" s="1">
        <f t="shared" si="6"/>
        <v>4.7619250035495497E-3</v>
      </c>
      <c r="O61" s="1">
        <f t="shared" ca="1" si="10"/>
        <v>7.2603614674182177E-3</v>
      </c>
      <c r="Q61" s="78">
        <f t="shared" si="11"/>
        <v>23391.896000000001</v>
      </c>
    </row>
    <row r="62" spans="1:17" x14ac:dyDescent="0.2">
      <c r="A62" s="27" t="s">
        <v>49</v>
      </c>
      <c r="B62" s="28" t="s">
        <v>45</v>
      </c>
      <c r="C62" s="29">
        <v>38412.394999999997</v>
      </c>
      <c r="E62" s="31">
        <f t="shared" si="7"/>
        <v>2704.5116499464175</v>
      </c>
      <c r="F62" s="1">
        <f t="shared" si="8"/>
        <v>2704.5</v>
      </c>
      <c r="G62" s="1">
        <f t="shared" si="9"/>
        <v>1.1604264997004066E-2</v>
      </c>
      <c r="H62" s="1">
        <f t="shared" si="6"/>
        <v>1.1604264997004066E-2</v>
      </c>
      <c r="O62" s="1">
        <f t="shared" ca="1" si="10"/>
        <v>7.2574321093415248E-3</v>
      </c>
      <c r="Q62" s="78">
        <f t="shared" si="11"/>
        <v>23393.894999999997</v>
      </c>
    </row>
    <row r="63" spans="1:17" x14ac:dyDescent="0.2">
      <c r="A63" s="27" t="s">
        <v>49</v>
      </c>
      <c r="B63" s="28" t="s">
        <v>45</v>
      </c>
      <c r="C63" s="29">
        <v>38413.368000000002</v>
      </c>
      <c r="E63" s="31">
        <f t="shared" si="7"/>
        <v>2705.48848026416</v>
      </c>
      <c r="F63" s="1">
        <f t="shared" si="8"/>
        <v>2705.5</v>
      </c>
      <c r="G63" s="1">
        <f t="shared" si="9"/>
        <v>-1.1474564998934511E-2</v>
      </c>
      <c r="H63" s="1">
        <f t="shared" si="6"/>
        <v>-1.1474564998934511E-2</v>
      </c>
      <c r="O63" s="1">
        <f t="shared" ca="1" si="10"/>
        <v>7.2559674303031788E-3</v>
      </c>
      <c r="Q63" s="78">
        <f t="shared" si="11"/>
        <v>23394.868000000002</v>
      </c>
    </row>
    <row r="64" spans="1:17" x14ac:dyDescent="0.2">
      <c r="A64" s="27" t="s">
        <v>49</v>
      </c>
      <c r="B64" s="28" t="s">
        <v>45</v>
      </c>
      <c r="C64" s="29">
        <v>38439.292000000001</v>
      </c>
      <c r="E64" s="31">
        <f t="shared" si="7"/>
        <v>2731.5145328407407</v>
      </c>
      <c r="F64" s="1">
        <f t="shared" si="8"/>
        <v>2731.5</v>
      </c>
      <c r="G64" s="1">
        <f t="shared" si="9"/>
        <v>1.4475855001364835E-2</v>
      </c>
      <c r="H64" s="1">
        <f t="shared" si="6"/>
        <v>1.4475855001364835E-2</v>
      </c>
      <c r="O64" s="1">
        <f t="shared" ca="1" si="10"/>
        <v>7.2178857753061728E-3</v>
      </c>
      <c r="Q64" s="78">
        <f t="shared" si="11"/>
        <v>23420.792000000001</v>
      </c>
    </row>
    <row r="65" spans="1:17" x14ac:dyDescent="0.2">
      <c r="A65" s="27" t="s">
        <v>49</v>
      </c>
      <c r="B65" s="28" t="s">
        <v>45</v>
      </c>
      <c r="C65" s="29">
        <v>38440.275999999998</v>
      </c>
      <c r="E65" s="31">
        <f t="shared" si="7"/>
        <v>2732.5024064611416</v>
      </c>
      <c r="F65" s="1">
        <f t="shared" si="8"/>
        <v>2732.5</v>
      </c>
      <c r="G65" s="1">
        <f t="shared" si="9"/>
        <v>2.3970249967533164E-3</v>
      </c>
      <c r="H65" s="1">
        <f t="shared" ref="H65:H82" si="12">G65</f>
        <v>2.3970249967533164E-3</v>
      </c>
      <c r="O65" s="1">
        <f t="shared" ca="1" si="10"/>
        <v>7.2164210962678268E-3</v>
      </c>
      <c r="Q65" s="78">
        <f t="shared" si="11"/>
        <v>23421.775999999998</v>
      </c>
    </row>
    <row r="66" spans="1:17" x14ac:dyDescent="0.2">
      <c r="A66" s="27" t="s">
        <v>49</v>
      </c>
      <c r="B66" s="28" t="s">
        <v>45</v>
      </c>
      <c r="C66" s="29">
        <v>38441.279000000002</v>
      </c>
      <c r="E66" s="31">
        <f t="shared" si="7"/>
        <v>2733.509354877066</v>
      </c>
      <c r="F66" s="1">
        <f t="shared" si="8"/>
        <v>2733.5</v>
      </c>
      <c r="G66" s="1">
        <f t="shared" si="9"/>
        <v>9.3181949996505864E-3</v>
      </c>
      <c r="H66" s="1">
        <f t="shared" si="12"/>
        <v>9.3181949996505864E-3</v>
      </c>
      <c r="O66" s="1">
        <f t="shared" ca="1" si="10"/>
        <v>7.2149564172294799E-3</v>
      </c>
      <c r="Q66" s="78">
        <f t="shared" si="11"/>
        <v>23422.779000000002</v>
      </c>
    </row>
    <row r="67" spans="1:17" x14ac:dyDescent="0.2">
      <c r="A67" s="27" t="s">
        <v>49</v>
      </c>
      <c r="B67" s="28" t="s">
        <v>46</v>
      </c>
      <c r="C67" s="29">
        <v>38816.315000000002</v>
      </c>
      <c r="E67" s="31">
        <f t="shared" si="7"/>
        <v>3110.021723883041</v>
      </c>
      <c r="F67" s="1">
        <f t="shared" si="8"/>
        <v>3110</v>
      </c>
      <c r="G67" s="1">
        <f t="shared" si="9"/>
        <v>2.1638700003677513E-2</v>
      </c>
      <c r="H67" s="1">
        <f t="shared" si="12"/>
        <v>2.1638700003677513E-2</v>
      </c>
      <c r="O67" s="1">
        <f t="shared" ca="1" si="10"/>
        <v>6.6635047592920717E-3</v>
      </c>
      <c r="Q67" s="78">
        <f t="shared" si="11"/>
        <v>23797.815000000002</v>
      </c>
    </row>
    <row r="68" spans="1:17" x14ac:dyDescent="0.2">
      <c r="A68" s="27" t="s">
        <v>49</v>
      </c>
      <c r="B68" s="28" t="s">
        <v>45</v>
      </c>
      <c r="C68" s="29">
        <v>39389.555999999997</v>
      </c>
      <c r="E68" s="31">
        <f t="shared" si="7"/>
        <v>3685.5193479014079</v>
      </c>
      <c r="F68" s="1">
        <f t="shared" si="8"/>
        <v>3685.5</v>
      </c>
      <c r="G68" s="1">
        <f t="shared" si="9"/>
        <v>1.9272034995083231E-2</v>
      </c>
      <c r="H68" s="1">
        <f t="shared" si="12"/>
        <v>1.9272034995083231E-2</v>
      </c>
      <c r="O68" s="1">
        <f t="shared" ca="1" si="10"/>
        <v>5.8205819727237349E-3</v>
      </c>
      <c r="Q68" s="78">
        <f t="shared" si="11"/>
        <v>24371.055999999997</v>
      </c>
    </row>
    <row r="69" spans="1:17" x14ac:dyDescent="0.2">
      <c r="A69" s="27" t="s">
        <v>49</v>
      </c>
      <c r="B69" s="28" t="s">
        <v>45</v>
      </c>
      <c r="C69" s="29">
        <v>39940.379000000001</v>
      </c>
      <c r="E69" s="31">
        <f t="shared" si="7"/>
        <v>4238.5107210841952</v>
      </c>
      <c r="F69" s="1">
        <f t="shared" si="8"/>
        <v>4238.5</v>
      </c>
      <c r="G69" s="1">
        <f t="shared" si="9"/>
        <v>1.0679045000870246E-2</v>
      </c>
      <c r="H69" s="1">
        <f t="shared" si="12"/>
        <v>1.0679045000870246E-2</v>
      </c>
      <c r="O69" s="1">
        <f t="shared" ca="1" si="10"/>
        <v>5.0106144645181922E-3</v>
      </c>
      <c r="Q69" s="78">
        <f t="shared" si="11"/>
        <v>24921.879000000001</v>
      </c>
    </row>
    <row r="70" spans="1:17" x14ac:dyDescent="0.2">
      <c r="A70" s="27" t="s">
        <v>49</v>
      </c>
      <c r="B70" s="28" t="s">
        <v>45</v>
      </c>
      <c r="C70" s="29">
        <v>39941.337</v>
      </c>
      <c r="E70" s="31">
        <f t="shared" si="7"/>
        <v>4239.4724923528393</v>
      </c>
      <c r="F70" s="1">
        <f t="shared" si="8"/>
        <v>4239.5</v>
      </c>
      <c r="G70" s="1">
        <f t="shared" si="9"/>
        <v>-2.7399785001762211E-2</v>
      </c>
      <c r="H70" s="1">
        <f t="shared" si="12"/>
        <v>-2.7399785001762211E-2</v>
      </c>
      <c r="O70" s="1">
        <f t="shared" ca="1" si="10"/>
        <v>5.0091497854798462E-3</v>
      </c>
      <c r="Q70" s="78">
        <f t="shared" si="11"/>
        <v>24922.837</v>
      </c>
    </row>
    <row r="71" spans="1:17" x14ac:dyDescent="0.2">
      <c r="A71" s="27" t="s">
        <v>49</v>
      </c>
      <c r="B71" s="28" t="s">
        <v>45</v>
      </c>
      <c r="C71" s="29">
        <v>39946.353000000003</v>
      </c>
      <c r="E71" s="31">
        <f t="shared" si="7"/>
        <v>4244.5082383690487</v>
      </c>
      <c r="F71" s="1">
        <f t="shared" si="8"/>
        <v>4244.5</v>
      </c>
      <c r="G71" s="1">
        <f t="shared" si="9"/>
        <v>8.2060650020139292E-3</v>
      </c>
      <c r="H71" s="1">
        <f t="shared" si="12"/>
        <v>8.2060650020139292E-3</v>
      </c>
      <c r="O71" s="1">
        <f t="shared" ca="1" si="10"/>
        <v>5.0018263902881135E-3</v>
      </c>
      <c r="Q71" s="78">
        <f t="shared" si="11"/>
        <v>24927.853000000003</v>
      </c>
    </row>
    <row r="72" spans="1:17" x14ac:dyDescent="0.2">
      <c r="A72" s="27" t="s">
        <v>49</v>
      </c>
      <c r="B72" s="28" t="s">
        <v>45</v>
      </c>
      <c r="C72" s="29">
        <v>40149.553</v>
      </c>
      <c r="E72" s="31">
        <f t="shared" si="7"/>
        <v>4448.5081567289208</v>
      </c>
      <c r="F72" s="1">
        <f t="shared" si="8"/>
        <v>4448.5</v>
      </c>
      <c r="G72" s="1">
        <f t="shared" si="9"/>
        <v>8.124744999804534E-3</v>
      </c>
      <c r="H72" s="1">
        <f t="shared" si="12"/>
        <v>8.124744999804534E-3</v>
      </c>
      <c r="O72" s="1">
        <f t="shared" ca="1" si="10"/>
        <v>4.703031866465454E-3</v>
      </c>
      <c r="Q72" s="78">
        <f t="shared" si="11"/>
        <v>25131.053</v>
      </c>
    </row>
    <row r="73" spans="1:17" x14ac:dyDescent="0.2">
      <c r="A73" s="27" t="s">
        <v>49</v>
      </c>
      <c r="B73" s="28" t="s">
        <v>45</v>
      </c>
      <c r="C73" s="29">
        <v>40150.54</v>
      </c>
      <c r="E73" s="31">
        <f t="shared" si="7"/>
        <v>4449.4990421591447</v>
      </c>
      <c r="F73" s="1">
        <f t="shared" si="8"/>
        <v>4449.5</v>
      </c>
      <c r="G73" s="1">
        <f t="shared" si="9"/>
        <v>-9.5408500055782497E-4</v>
      </c>
      <c r="H73" s="1">
        <f t="shared" si="12"/>
        <v>-9.5408500055782497E-4</v>
      </c>
      <c r="O73" s="1">
        <f t="shared" ca="1" si="10"/>
        <v>4.7015671874271079E-3</v>
      </c>
      <c r="Q73" s="78">
        <f t="shared" si="11"/>
        <v>25132.04</v>
      </c>
    </row>
    <row r="74" spans="1:17" x14ac:dyDescent="0.2">
      <c r="A74" s="27" t="s">
        <v>49</v>
      </c>
      <c r="B74" s="28" t="s">
        <v>45</v>
      </c>
      <c r="C74" s="29">
        <v>40151.54</v>
      </c>
      <c r="E74" s="31">
        <f t="shared" si="7"/>
        <v>4450.5029787652466</v>
      </c>
      <c r="F74" s="1">
        <f t="shared" si="8"/>
        <v>4450.5</v>
      </c>
      <c r="G74" s="1">
        <f t="shared" si="9"/>
        <v>2.9670849980902858E-3</v>
      </c>
      <c r="H74" s="1">
        <f t="shared" si="12"/>
        <v>2.9670849980902858E-3</v>
      </c>
      <c r="O74" s="1">
        <f t="shared" ca="1" si="10"/>
        <v>4.7001025083887619E-3</v>
      </c>
      <c r="Q74" s="78">
        <f t="shared" si="11"/>
        <v>25133.040000000001</v>
      </c>
    </row>
    <row r="75" spans="1:17" x14ac:dyDescent="0.2">
      <c r="A75" s="27" t="s">
        <v>49</v>
      </c>
      <c r="B75" s="28" t="s">
        <v>46</v>
      </c>
      <c r="C75" s="29">
        <v>41304.462</v>
      </c>
      <c r="E75" s="31">
        <f t="shared" si="7"/>
        <v>5607.9635785452847</v>
      </c>
      <c r="F75" s="1">
        <f t="shared" si="8"/>
        <v>5608</v>
      </c>
      <c r="G75" s="1">
        <f t="shared" si="9"/>
        <v>-3.62786400000914E-2</v>
      </c>
      <c r="H75" s="1">
        <f t="shared" si="12"/>
        <v>-3.62786400000914E-2</v>
      </c>
      <c r="O75" s="1">
        <f t="shared" ca="1" si="10"/>
        <v>3.0047365215028366E-3</v>
      </c>
      <c r="Q75" s="78">
        <f t="shared" si="11"/>
        <v>26285.962</v>
      </c>
    </row>
    <row r="76" spans="1:17" x14ac:dyDescent="0.2">
      <c r="A76" s="27" t="s">
        <v>49</v>
      </c>
      <c r="B76" s="28" t="s">
        <v>46</v>
      </c>
      <c r="C76" s="29">
        <v>41350.313000000002</v>
      </c>
      <c r="E76" s="31">
        <f t="shared" si="7"/>
        <v>5653.9950758716577</v>
      </c>
      <c r="F76" s="1">
        <f t="shared" si="8"/>
        <v>5654</v>
      </c>
      <c r="G76" s="1">
        <f t="shared" si="9"/>
        <v>-4.9048199944081716E-3</v>
      </c>
      <c r="H76" s="1">
        <f t="shared" si="12"/>
        <v>-4.9048199944081716E-3</v>
      </c>
      <c r="O76" s="1">
        <f t="shared" ca="1" si="10"/>
        <v>2.9373612857389042E-3</v>
      </c>
      <c r="Q76" s="78">
        <f t="shared" si="11"/>
        <v>26331.813000000002</v>
      </c>
    </row>
    <row r="77" spans="1:17" x14ac:dyDescent="0.2">
      <c r="A77" s="27" t="s">
        <v>49</v>
      </c>
      <c r="B77" s="28" t="s">
        <v>46</v>
      </c>
      <c r="C77" s="29">
        <v>41549.538</v>
      </c>
      <c r="E77" s="31">
        <f t="shared" si="7"/>
        <v>5854.0043462222775</v>
      </c>
      <c r="F77" s="1">
        <f t="shared" si="8"/>
        <v>5854</v>
      </c>
      <c r="G77" s="1">
        <f t="shared" si="9"/>
        <v>4.329180002969224E-3</v>
      </c>
      <c r="H77" s="1">
        <f t="shared" si="12"/>
        <v>4.329180002969224E-3</v>
      </c>
      <c r="O77" s="1">
        <f t="shared" ca="1" si="10"/>
        <v>2.6444254780696296E-3</v>
      </c>
      <c r="Q77" s="78">
        <f t="shared" si="11"/>
        <v>26531.038</v>
      </c>
    </row>
    <row r="78" spans="1:17" x14ac:dyDescent="0.2">
      <c r="A78" s="27" t="s">
        <v>49</v>
      </c>
      <c r="B78" s="28" t="s">
        <v>45</v>
      </c>
      <c r="C78" s="29">
        <v>41922.565000000002</v>
      </c>
      <c r="E78" s="31">
        <f t="shared" si="7"/>
        <v>6228.4998065865957</v>
      </c>
      <c r="F78" s="1">
        <f t="shared" si="8"/>
        <v>6228.5</v>
      </c>
      <c r="G78" s="1">
        <f t="shared" si="9"/>
        <v>-1.9265499577159062E-4</v>
      </c>
      <c r="H78" s="1">
        <f t="shared" si="12"/>
        <v>-1.9265499577159062E-4</v>
      </c>
      <c r="O78" s="1">
        <f t="shared" ca="1" si="10"/>
        <v>2.0959031782089143E-3</v>
      </c>
      <c r="Q78" s="78">
        <f t="shared" si="11"/>
        <v>26904.065000000002</v>
      </c>
    </row>
    <row r="79" spans="1:17" x14ac:dyDescent="0.2">
      <c r="A79" s="27" t="s">
        <v>49</v>
      </c>
      <c r="B79" s="28" t="s">
        <v>45</v>
      </c>
      <c r="C79" s="29">
        <v>41929.533000000003</v>
      </c>
      <c r="E79" s="31">
        <f t="shared" si="7"/>
        <v>6235.4952368579134</v>
      </c>
      <c r="F79" s="1">
        <f t="shared" si="8"/>
        <v>6235.5</v>
      </c>
      <c r="G79" s="1">
        <f t="shared" si="9"/>
        <v>-4.744464997202158E-3</v>
      </c>
      <c r="H79" s="1">
        <f t="shared" si="12"/>
        <v>-4.744464997202158E-3</v>
      </c>
      <c r="O79" s="1">
        <f t="shared" ca="1" si="10"/>
        <v>2.0856504249404904E-3</v>
      </c>
      <c r="Q79" s="78">
        <f t="shared" si="11"/>
        <v>26911.033000000003</v>
      </c>
    </row>
    <row r="80" spans="1:17" x14ac:dyDescent="0.2">
      <c r="A80" s="27" t="s">
        <v>49</v>
      </c>
      <c r="B80" s="28" t="s">
        <v>45</v>
      </c>
      <c r="C80" s="29">
        <v>41931.542000000001</v>
      </c>
      <c r="E80" s="31">
        <f t="shared" si="7"/>
        <v>6237.5121454995706</v>
      </c>
      <c r="F80" s="1">
        <f t="shared" si="8"/>
        <v>6237.5</v>
      </c>
      <c r="G80" s="1">
        <f t="shared" si="9"/>
        <v>1.2097875005565584E-2</v>
      </c>
      <c r="H80" s="1">
        <f t="shared" si="12"/>
        <v>1.2097875005565584E-2</v>
      </c>
      <c r="O80" s="1">
        <f t="shared" ca="1" si="10"/>
        <v>2.0827210668637967E-3</v>
      </c>
      <c r="Q80" s="78">
        <f t="shared" si="11"/>
        <v>26913.042000000001</v>
      </c>
    </row>
    <row r="81" spans="1:21" x14ac:dyDescent="0.2">
      <c r="A81" s="27" t="s">
        <v>49</v>
      </c>
      <c r="B81" s="28" t="s">
        <v>46</v>
      </c>
      <c r="C81" s="29">
        <v>42303.538999999997</v>
      </c>
      <c r="E81" s="31">
        <f t="shared" si="7"/>
        <v>6610.9735511595982</v>
      </c>
      <c r="F81" s="1">
        <f t="shared" si="8"/>
        <v>6611</v>
      </c>
      <c r="G81" s="1">
        <f t="shared" si="9"/>
        <v>-2.6345130005211104E-2</v>
      </c>
      <c r="H81" s="1">
        <f t="shared" si="12"/>
        <v>-2.6345130005211104E-2</v>
      </c>
      <c r="O81" s="1">
        <f t="shared" ca="1" si="10"/>
        <v>1.5356634460414274E-3</v>
      </c>
      <c r="Q81" s="78">
        <f t="shared" si="11"/>
        <v>27285.038999999997</v>
      </c>
    </row>
    <row r="82" spans="1:21" x14ac:dyDescent="0.2">
      <c r="A82" s="27" t="s">
        <v>50</v>
      </c>
      <c r="B82" s="28" t="s">
        <v>46</v>
      </c>
      <c r="C82" s="29">
        <v>44636.383999999998</v>
      </c>
      <c r="E82" s="31">
        <f t="shared" si="7"/>
        <v>8953.0020430210316</v>
      </c>
      <c r="F82" s="1">
        <f t="shared" si="8"/>
        <v>8953</v>
      </c>
      <c r="G82" s="1">
        <f t="shared" si="9"/>
        <v>2.0350100021460094E-3</v>
      </c>
      <c r="H82" s="1">
        <f t="shared" si="12"/>
        <v>2.0350100021460094E-3</v>
      </c>
      <c r="O82" s="1">
        <f t="shared" ca="1" si="10"/>
        <v>-1.8946148617657727E-3</v>
      </c>
      <c r="Q82" s="78">
        <f t="shared" si="11"/>
        <v>29617.883999999998</v>
      </c>
    </row>
    <row r="83" spans="1:21" x14ac:dyDescent="0.2">
      <c r="A83" s="1" t="s">
        <v>51</v>
      </c>
      <c r="C83" s="30">
        <v>44637.375999999997</v>
      </c>
      <c r="D83" s="30"/>
      <c r="E83" s="1">
        <f t="shared" si="7"/>
        <v>8953.9979481342834</v>
      </c>
      <c r="F83" s="1">
        <f t="shared" si="8"/>
        <v>8954</v>
      </c>
      <c r="G83" s="1">
        <f t="shared" si="9"/>
        <v>-2.0438200008356944E-3</v>
      </c>
      <c r="I83" s="1">
        <f>+G83</f>
        <v>-2.0438200008356944E-3</v>
      </c>
      <c r="O83" s="1">
        <f t="shared" ca="1" si="10"/>
        <v>-1.8960795408041187E-3</v>
      </c>
      <c r="Q83" s="78">
        <f t="shared" si="11"/>
        <v>29618.875999999997</v>
      </c>
    </row>
    <row r="84" spans="1:21" x14ac:dyDescent="0.2">
      <c r="A84" s="27" t="s">
        <v>52</v>
      </c>
      <c r="B84" s="28" t="s">
        <v>46</v>
      </c>
      <c r="C84" s="29">
        <v>45311.718099999998</v>
      </c>
      <c r="E84" s="31">
        <f t="shared" si="7"/>
        <v>9630.9946673598097</v>
      </c>
      <c r="F84" s="1">
        <f t="shared" si="8"/>
        <v>9631</v>
      </c>
      <c r="G84" s="1">
        <f t="shared" si="9"/>
        <v>-5.3117299976292998E-3</v>
      </c>
      <c r="H84" s="1">
        <f t="shared" ref="H84:H90" si="13">G84</f>
        <v>-5.3117299976292998E-3</v>
      </c>
      <c r="O84" s="1">
        <f t="shared" ca="1" si="10"/>
        <v>-2.8876672497646118E-3</v>
      </c>
      <c r="Q84" s="78">
        <f t="shared" si="11"/>
        <v>30293.218099999998</v>
      </c>
    </row>
    <row r="85" spans="1:21" x14ac:dyDescent="0.2">
      <c r="A85" s="27" t="s">
        <v>52</v>
      </c>
      <c r="B85" s="28" t="s">
        <v>46</v>
      </c>
      <c r="C85" s="29">
        <v>45323.671199999997</v>
      </c>
      <c r="E85" s="31">
        <f t="shared" ref="E85:E116" si="14">+(C85-C$7)/C$8</f>
        <v>9642.9948220062033</v>
      </c>
      <c r="F85" s="1">
        <f t="shared" ref="F85:F116" si="15">ROUND(2*E85,0)/2</f>
        <v>9643</v>
      </c>
      <c r="G85" s="1">
        <f t="shared" ref="G85:G94" si="16">+C85-(C$7+F85*C$8)</f>
        <v>-5.1576900004874915E-3</v>
      </c>
      <c r="H85" s="1">
        <f t="shared" si="13"/>
        <v>-5.1576900004874915E-3</v>
      </c>
      <c r="O85" s="1">
        <f t="shared" ref="O85:O116" ca="1" si="17">+C$11+C$12*$F85</f>
        <v>-2.9052433982247692E-3</v>
      </c>
      <c r="Q85" s="78">
        <f t="shared" ref="Q85:Q116" si="18">+C85-15018.5</f>
        <v>30305.171199999997</v>
      </c>
    </row>
    <row r="86" spans="1:21" x14ac:dyDescent="0.2">
      <c r="A86" s="27" t="s">
        <v>52</v>
      </c>
      <c r="B86" s="28" t="s">
        <v>46</v>
      </c>
      <c r="C86" s="29">
        <v>45324.667000000001</v>
      </c>
      <c r="E86" s="31">
        <f t="shared" si="14"/>
        <v>9643.9945420785643</v>
      </c>
      <c r="F86" s="1">
        <f t="shared" si="15"/>
        <v>9644</v>
      </c>
      <c r="G86" s="1">
        <f t="shared" si="16"/>
        <v>-5.436519997601863E-3</v>
      </c>
      <c r="H86" s="1">
        <f t="shared" si="13"/>
        <v>-5.436519997601863E-3</v>
      </c>
      <c r="O86" s="1">
        <f t="shared" ca="1" si="17"/>
        <v>-2.9067080772631152E-3</v>
      </c>
      <c r="Q86" s="78">
        <f t="shared" si="18"/>
        <v>30306.167000000001</v>
      </c>
    </row>
    <row r="87" spans="1:21" x14ac:dyDescent="0.2">
      <c r="A87" s="27" t="s">
        <v>52</v>
      </c>
      <c r="B87" s="28" t="s">
        <v>45</v>
      </c>
      <c r="C87" s="29">
        <v>45348.071000000004</v>
      </c>
      <c r="E87" s="31">
        <f t="shared" si="14"/>
        <v>9667.4906744077707</v>
      </c>
      <c r="F87" s="1">
        <f t="shared" si="15"/>
        <v>9667.5</v>
      </c>
      <c r="G87" s="1">
        <f t="shared" si="16"/>
        <v>-9.2890249943593517E-3</v>
      </c>
      <c r="H87" s="1">
        <f t="shared" si="13"/>
        <v>-9.2890249943593517E-3</v>
      </c>
      <c r="O87" s="1">
        <f t="shared" ca="1" si="17"/>
        <v>-2.9411280346642553E-3</v>
      </c>
      <c r="Q87" s="78">
        <f t="shared" si="18"/>
        <v>30329.571000000004</v>
      </c>
    </row>
    <row r="88" spans="1:21" x14ac:dyDescent="0.2">
      <c r="A88" s="27" t="s">
        <v>52</v>
      </c>
      <c r="B88" s="28" t="s">
        <v>45</v>
      </c>
      <c r="C88" s="29">
        <v>45349.066299999999</v>
      </c>
      <c r="E88" s="31">
        <f t="shared" si="14"/>
        <v>9668.4898925118196</v>
      </c>
      <c r="F88" s="1">
        <f t="shared" si="15"/>
        <v>9668.5</v>
      </c>
      <c r="G88" s="1">
        <f t="shared" si="16"/>
        <v>-1.0067855000670534E-2</v>
      </c>
      <c r="H88" s="1">
        <f t="shared" si="13"/>
        <v>-1.0067855000670534E-2</v>
      </c>
      <c r="O88" s="1">
        <f t="shared" ca="1" si="17"/>
        <v>-2.9425927137026013E-3</v>
      </c>
      <c r="Q88" s="78">
        <f t="shared" si="18"/>
        <v>30330.566299999999</v>
      </c>
    </row>
    <row r="89" spans="1:21" x14ac:dyDescent="0.2">
      <c r="A89" s="27" t="s">
        <v>52</v>
      </c>
      <c r="B89" s="28" t="s">
        <v>45</v>
      </c>
      <c r="C89" s="29">
        <v>45350.0622</v>
      </c>
      <c r="E89" s="31">
        <f t="shared" si="14"/>
        <v>9669.4897129778383</v>
      </c>
      <c r="F89" s="1">
        <f t="shared" si="15"/>
        <v>9669.5</v>
      </c>
      <c r="G89" s="1">
        <f t="shared" si="16"/>
        <v>-1.0246685000311118E-2</v>
      </c>
      <c r="H89" s="1">
        <f t="shared" si="13"/>
        <v>-1.0246685000311118E-2</v>
      </c>
      <c r="O89" s="1">
        <f t="shared" ca="1" si="17"/>
        <v>-2.9440573927409473E-3</v>
      </c>
      <c r="Q89" s="78">
        <f t="shared" si="18"/>
        <v>30331.5622</v>
      </c>
    </row>
    <row r="90" spans="1:21" x14ac:dyDescent="0.2">
      <c r="A90" s="27" t="s">
        <v>52</v>
      </c>
      <c r="B90" s="28" t="s">
        <v>46</v>
      </c>
      <c r="C90" s="29">
        <v>45351.561399999999</v>
      </c>
      <c r="E90" s="31">
        <f t="shared" si="14"/>
        <v>9670.9948147377036</v>
      </c>
      <c r="F90" s="1">
        <f t="shared" si="15"/>
        <v>9671</v>
      </c>
      <c r="G90" s="1">
        <f t="shared" si="16"/>
        <v>-5.1649300003191456E-3</v>
      </c>
      <c r="H90" s="1">
        <f t="shared" si="13"/>
        <v>-5.1649300003191456E-3</v>
      </c>
      <c r="O90" s="1">
        <f t="shared" ca="1" si="17"/>
        <v>-2.9462544112984664E-3</v>
      </c>
      <c r="Q90" s="78">
        <f t="shared" si="18"/>
        <v>30333.061399999999</v>
      </c>
    </row>
    <row r="91" spans="1:21" x14ac:dyDescent="0.2">
      <c r="A91" s="1" t="s">
        <v>53</v>
      </c>
      <c r="C91" s="30">
        <v>45384.432000000001</v>
      </c>
      <c r="D91" s="30"/>
      <c r="E91" s="1">
        <f t="shared" si="14"/>
        <v>9703.9948133422349</v>
      </c>
      <c r="F91" s="1">
        <f t="shared" si="15"/>
        <v>9704</v>
      </c>
      <c r="G91" s="1">
        <f t="shared" si="16"/>
        <v>-5.1663199992617592E-3</v>
      </c>
      <c r="I91" s="1">
        <f>+G91</f>
        <v>-5.1663199992617592E-3</v>
      </c>
      <c r="O91" s="1">
        <f t="shared" ca="1" si="17"/>
        <v>-2.9945888195638971E-3</v>
      </c>
      <c r="Q91" s="78">
        <f t="shared" si="18"/>
        <v>30365.932000000001</v>
      </c>
    </row>
    <row r="92" spans="1:21" x14ac:dyDescent="0.2">
      <c r="A92" s="1" t="s">
        <v>53</v>
      </c>
      <c r="C92" s="30">
        <v>45387.417999999998</v>
      </c>
      <c r="D92" s="30"/>
      <c r="E92" s="1">
        <f t="shared" si="14"/>
        <v>9706.9925680480519</v>
      </c>
      <c r="F92" s="1">
        <f t="shared" si="15"/>
        <v>9707</v>
      </c>
      <c r="G92" s="1">
        <f t="shared" si="16"/>
        <v>-7.4028099988936447E-3</v>
      </c>
      <c r="I92" s="1">
        <f>+G92</f>
        <v>-7.4028099988936447E-3</v>
      </c>
      <c r="O92" s="1">
        <f t="shared" ca="1" si="17"/>
        <v>-2.9989828566789369E-3</v>
      </c>
      <c r="Q92" s="78">
        <f t="shared" si="18"/>
        <v>30368.917999999998</v>
      </c>
    </row>
    <row r="93" spans="1:21" x14ac:dyDescent="0.2">
      <c r="A93" s="1" t="s">
        <v>53</v>
      </c>
      <c r="C93" s="30">
        <v>45406.353999999999</v>
      </c>
      <c r="D93" s="30"/>
      <c r="E93" s="1">
        <f t="shared" si="14"/>
        <v>9726.0031116211958</v>
      </c>
      <c r="F93" s="1">
        <f t="shared" si="15"/>
        <v>9726</v>
      </c>
      <c r="G93" s="1">
        <f t="shared" si="16"/>
        <v>3.0994199987617321E-3</v>
      </c>
      <c r="I93" s="1">
        <f>+G93</f>
        <v>3.0994199987617321E-3</v>
      </c>
      <c r="O93" s="1">
        <f t="shared" ca="1" si="17"/>
        <v>-3.0268117584075181E-3</v>
      </c>
      <c r="Q93" s="78">
        <f t="shared" si="18"/>
        <v>30387.853999999999</v>
      </c>
    </row>
    <row r="94" spans="1:21" x14ac:dyDescent="0.2">
      <c r="A94" s="1" t="s">
        <v>53</v>
      </c>
      <c r="C94" s="30">
        <v>45406.357000000004</v>
      </c>
      <c r="D94" s="30"/>
      <c r="E94" s="1">
        <f t="shared" si="14"/>
        <v>9726.0061234310178</v>
      </c>
      <c r="F94" s="1">
        <f t="shared" si="15"/>
        <v>9726</v>
      </c>
      <c r="G94" s="1">
        <f t="shared" si="16"/>
        <v>6.0994200030108914E-3</v>
      </c>
      <c r="I94" s="1">
        <f>+G94</f>
        <v>6.0994200030108914E-3</v>
      </c>
      <c r="O94" s="1">
        <f t="shared" ca="1" si="17"/>
        <v>-3.0268117584075181E-3</v>
      </c>
      <c r="Q94" s="78">
        <f t="shared" si="18"/>
        <v>30387.857000000004</v>
      </c>
    </row>
    <row r="95" spans="1:21" x14ac:dyDescent="0.2">
      <c r="A95" s="1" t="s">
        <v>54</v>
      </c>
      <c r="B95" s="2" t="s">
        <v>45</v>
      </c>
      <c r="C95" s="30">
        <v>47530.366000000002</v>
      </c>
      <c r="D95" s="32" t="s">
        <v>55</v>
      </c>
      <c r="E95" s="1">
        <f t="shared" si="14"/>
        <v>11858.376510220583</v>
      </c>
      <c r="F95" s="1">
        <f t="shared" si="15"/>
        <v>11858.5</v>
      </c>
      <c r="O95" s="1">
        <f t="shared" ca="1" si="17"/>
        <v>-6.1502398076811529E-3</v>
      </c>
      <c r="Q95" s="78">
        <f t="shared" si="18"/>
        <v>32511.866000000002</v>
      </c>
      <c r="U95" s="16">
        <v>-0.12300555499678012</v>
      </c>
    </row>
    <row r="96" spans="1:21" x14ac:dyDescent="0.2">
      <c r="A96" s="1" t="s">
        <v>54</v>
      </c>
      <c r="B96" s="2" t="s">
        <v>45</v>
      </c>
      <c r="C96" s="30">
        <v>47531.366999999998</v>
      </c>
      <c r="D96" s="32" t="s">
        <v>55</v>
      </c>
      <c r="E96" s="1">
        <f t="shared" si="14"/>
        <v>11859.381450763289</v>
      </c>
      <c r="F96" s="1">
        <f t="shared" si="15"/>
        <v>11859.5</v>
      </c>
      <c r="O96" s="1">
        <f t="shared" ca="1" si="17"/>
        <v>-6.1517044867194989E-3</v>
      </c>
      <c r="Q96" s="78">
        <f t="shared" si="18"/>
        <v>32512.866999999998</v>
      </c>
      <c r="U96" s="16">
        <v>-0.11808438500156626</v>
      </c>
    </row>
    <row r="97" spans="1:17" x14ac:dyDescent="0.2">
      <c r="A97" s="1" t="s">
        <v>56</v>
      </c>
      <c r="C97" s="30">
        <v>47566.338000000003</v>
      </c>
      <c r="D97" s="30"/>
      <c r="E97" s="1">
        <f t="shared" si="14"/>
        <v>11894.490117815278</v>
      </c>
      <c r="F97" s="1">
        <f t="shared" si="15"/>
        <v>11894.5</v>
      </c>
      <c r="G97" s="1">
        <f t="shared" ref="G97:G141" si="19">+C97-(C$7+F97*C$8)</f>
        <v>-9.8434349929448217E-3</v>
      </c>
      <c r="I97" s="1">
        <f>+G97</f>
        <v>-9.8434349929448217E-3</v>
      </c>
      <c r="O97" s="1">
        <f t="shared" ca="1" si="17"/>
        <v>-6.2029682530616234E-3</v>
      </c>
      <c r="Q97" s="78">
        <f t="shared" si="18"/>
        <v>32547.838000000003</v>
      </c>
    </row>
    <row r="98" spans="1:17" x14ac:dyDescent="0.2">
      <c r="A98" s="1" t="s">
        <v>57</v>
      </c>
      <c r="C98" s="30">
        <v>47922.428</v>
      </c>
      <c r="D98" s="30"/>
      <c r="E98" s="1">
        <f t="shared" si="14"/>
        <v>12251.981903882046</v>
      </c>
      <c r="F98" s="1">
        <f t="shared" si="15"/>
        <v>12252</v>
      </c>
      <c r="G98" s="1">
        <f t="shared" si="19"/>
        <v>-1.8025159995886497E-2</v>
      </c>
      <c r="I98" s="1">
        <f t="shared" ref="I98:I113" si="20">+G98</f>
        <v>-1.8025159995886497E-2</v>
      </c>
      <c r="O98" s="1">
        <f t="shared" ca="1" si="17"/>
        <v>-6.7265910092704495E-3</v>
      </c>
      <c r="Q98" s="78">
        <f t="shared" si="18"/>
        <v>32903.928</v>
      </c>
    </row>
    <row r="99" spans="1:17" x14ac:dyDescent="0.2">
      <c r="A99" s="1" t="s">
        <v>57</v>
      </c>
      <c r="C99" s="30">
        <v>47924.421999999999</v>
      </c>
      <c r="D99" s="30"/>
      <c r="E99" s="1">
        <f t="shared" si="14"/>
        <v>12253.983753474611</v>
      </c>
      <c r="F99" s="1">
        <f t="shared" si="15"/>
        <v>12254</v>
      </c>
      <c r="G99" s="1">
        <f t="shared" si="19"/>
        <v>-1.6182819999812637E-2</v>
      </c>
      <c r="I99" s="1">
        <f t="shared" si="20"/>
        <v>-1.6182819999812637E-2</v>
      </c>
      <c r="O99" s="1">
        <f t="shared" ca="1" si="17"/>
        <v>-6.7295203673471415E-3</v>
      </c>
      <c r="Q99" s="78">
        <f t="shared" si="18"/>
        <v>32905.921999999999</v>
      </c>
    </row>
    <row r="100" spans="1:17" x14ac:dyDescent="0.2">
      <c r="A100" s="1" t="s">
        <v>57</v>
      </c>
      <c r="C100" s="30">
        <v>47932.38</v>
      </c>
      <c r="D100" s="30"/>
      <c r="E100" s="1">
        <f t="shared" si="14"/>
        <v>12261.973080985968</v>
      </c>
      <c r="F100" s="1">
        <f t="shared" si="15"/>
        <v>12262</v>
      </c>
      <c r="G100" s="1">
        <f t="shared" si="19"/>
        <v>-2.6813460004632361E-2</v>
      </c>
      <c r="I100" s="1">
        <f t="shared" si="20"/>
        <v>-2.6813460004632361E-2</v>
      </c>
      <c r="O100" s="1">
        <f t="shared" ca="1" si="17"/>
        <v>-6.7412377996539131E-3</v>
      </c>
      <c r="Q100" s="78">
        <f t="shared" si="18"/>
        <v>32913.879999999997</v>
      </c>
    </row>
    <row r="101" spans="1:17" x14ac:dyDescent="0.2">
      <c r="A101" s="1" t="s">
        <v>57</v>
      </c>
      <c r="C101" s="30">
        <v>47955.315999999999</v>
      </c>
      <c r="D101" s="30"/>
      <c r="E101" s="1">
        <f t="shared" si="14"/>
        <v>12284.999370983518</v>
      </c>
      <c r="F101" s="1">
        <f t="shared" si="15"/>
        <v>12285</v>
      </c>
      <c r="G101" s="1">
        <f t="shared" si="19"/>
        <v>-6.265499978326261E-4</v>
      </c>
      <c r="I101" s="1">
        <f t="shared" si="20"/>
        <v>-6.265499978326261E-4</v>
      </c>
      <c r="O101" s="1">
        <f t="shared" ca="1" si="17"/>
        <v>-6.7749254175358785E-3</v>
      </c>
      <c r="Q101" s="78">
        <f t="shared" si="18"/>
        <v>32936.815999999999</v>
      </c>
    </row>
    <row r="102" spans="1:17" x14ac:dyDescent="0.2">
      <c r="A102" s="1" t="s">
        <v>58</v>
      </c>
      <c r="C102" s="30">
        <v>48189.394</v>
      </c>
      <c r="D102" s="30"/>
      <c r="E102" s="1">
        <f t="shared" si="14"/>
        <v>12519.998843866606</v>
      </c>
      <c r="F102" s="1">
        <f t="shared" si="15"/>
        <v>12520</v>
      </c>
      <c r="G102" s="1">
        <f t="shared" si="19"/>
        <v>-1.1516000013216399E-3</v>
      </c>
      <c r="I102" s="1">
        <f t="shared" si="20"/>
        <v>-1.1516000013216399E-3</v>
      </c>
      <c r="O102" s="1">
        <f t="shared" ca="1" si="17"/>
        <v>-7.1191249915472758E-3</v>
      </c>
      <c r="Q102" s="78">
        <f t="shared" si="18"/>
        <v>33170.894</v>
      </c>
    </row>
    <row r="103" spans="1:17" x14ac:dyDescent="0.2">
      <c r="A103" s="1" t="s">
        <v>59</v>
      </c>
      <c r="C103" s="30">
        <v>48203.349000000002</v>
      </c>
      <c r="D103" s="30"/>
      <c r="E103" s="1">
        <f t="shared" si="14"/>
        <v>12534.008779204756</v>
      </c>
      <c r="F103" s="1">
        <f t="shared" si="15"/>
        <v>12534</v>
      </c>
      <c r="G103" s="1">
        <f t="shared" si="19"/>
        <v>8.7447800033260137E-3</v>
      </c>
      <c r="I103" s="1">
        <f t="shared" si="20"/>
        <v>8.7447800033260137E-3</v>
      </c>
      <c r="O103" s="1">
        <f t="shared" ca="1" si="17"/>
        <v>-7.139630498084127E-3</v>
      </c>
      <c r="Q103" s="78">
        <f t="shared" si="18"/>
        <v>33184.849000000002</v>
      </c>
    </row>
    <row r="104" spans="1:17" x14ac:dyDescent="0.2">
      <c r="A104" s="1" t="s">
        <v>59</v>
      </c>
      <c r="C104" s="30">
        <v>48222.267999999996</v>
      </c>
      <c r="D104" s="30"/>
      <c r="E104" s="1">
        <f t="shared" si="14"/>
        <v>12553.00225585559</v>
      </c>
      <c r="F104" s="1">
        <f t="shared" si="15"/>
        <v>12553</v>
      </c>
      <c r="G104" s="1">
        <f t="shared" si="19"/>
        <v>2.2470099938800558E-3</v>
      </c>
      <c r="I104" s="1">
        <f t="shared" si="20"/>
        <v>2.2470099938800558E-3</v>
      </c>
      <c r="O104" s="1">
        <f t="shared" ca="1" si="17"/>
        <v>-7.1674593998127083E-3</v>
      </c>
      <c r="Q104" s="78">
        <f t="shared" si="18"/>
        <v>33203.767999999996</v>
      </c>
    </row>
    <row r="105" spans="1:17" x14ac:dyDescent="0.2">
      <c r="A105" s="1" t="s">
        <v>60</v>
      </c>
      <c r="B105" s="2" t="s">
        <v>45</v>
      </c>
      <c r="C105" s="30">
        <v>48573.394</v>
      </c>
      <c r="D105" s="30">
        <v>5.0000000000000001E-3</v>
      </c>
      <c r="E105" s="1">
        <f t="shared" si="14"/>
        <v>12905.510500609676</v>
      </c>
      <c r="F105" s="1">
        <f t="shared" si="15"/>
        <v>12905.5</v>
      </c>
      <c r="G105" s="1">
        <f t="shared" si="19"/>
        <v>1.0459434997756034E-2</v>
      </c>
      <c r="I105" s="1">
        <f t="shared" si="20"/>
        <v>1.0459434997756034E-2</v>
      </c>
      <c r="O105" s="1">
        <f t="shared" ca="1" si="17"/>
        <v>-7.6837587608298043E-3</v>
      </c>
      <c r="Q105" s="78">
        <f t="shared" si="18"/>
        <v>33554.894</v>
      </c>
    </row>
    <row r="106" spans="1:17" x14ac:dyDescent="0.2">
      <c r="A106" s="1" t="s">
        <v>61</v>
      </c>
      <c r="B106" s="2" t="s">
        <v>45</v>
      </c>
      <c r="C106" s="30">
        <v>48606.245000000003</v>
      </c>
      <c r="D106" s="30">
        <v>6.0000000000000001E-3</v>
      </c>
      <c r="E106" s="1">
        <f t="shared" si="14"/>
        <v>12938.490822056727</v>
      </c>
      <c r="F106" s="1">
        <f t="shared" si="15"/>
        <v>12938.5</v>
      </c>
      <c r="G106" s="1">
        <f t="shared" si="19"/>
        <v>-9.1419549935380928E-3</v>
      </c>
      <c r="I106" s="1">
        <f t="shared" si="20"/>
        <v>-9.1419549935380928E-3</v>
      </c>
      <c r="O106" s="1">
        <f t="shared" ca="1" si="17"/>
        <v>-7.7320931690952333E-3</v>
      </c>
      <c r="Q106" s="78">
        <f t="shared" si="18"/>
        <v>33587.745000000003</v>
      </c>
    </row>
    <row r="107" spans="1:17" x14ac:dyDescent="0.2">
      <c r="A107" s="1" t="s">
        <v>62</v>
      </c>
      <c r="C107" s="30">
        <v>48712.326000000001</v>
      </c>
      <c r="D107" s="30">
        <v>4.0000000000000001E-3</v>
      </c>
      <c r="E107" s="1">
        <f t="shared" si="14"/>
        <v>13044.989421168606</v>
      </c>
      <c r="F107" s="1">
        <f t="shared" si="15"/>
        <v>13045</v>
      </c>
      <c r="G107" s="1">
        <f t="shared" si="19"/>
        <v>-1.0537349997321144E-2</v>
      </c>
      <c r="I107" s="1">
        <f t="shared" si="20"/>
        <v>-1.0537349997321144E-2</v>
      </c>
      <c r="O107" s="1">
        <f t="shared" ca="1" si="17"/>
        <v>-7.8880814866791223E-3</v>
      </c>
      <c r="Q107" s="78">
        <f t="shared" si="18"/>
        <v>33693.826000000001</v>
      </c>
    </row>
    <row r="108" spans="1:17" x14ac:dyDescent="0.2">
      <c r="A108" s="1" t="s">
        <v>63</v>
      </c>
      <c r="C108" s="30">
        <v>48970.303999999996</v>
      </c>
      <c r="D108" s="30">
        <v>5.0000000000000001E-3</v>
      </c>
      <c r="E108" s="1">
        <f t="shared" si="14"/>
        <v>13303.982978937518</v>
      </c>
      <c r="F108" s="1">
        <f t="shared" si="15"/>
        <v>13304</v>
      </c>
      <c r="G108" s="1">
        <f t="shared" si="19"/>
        <v>-1.6954320002696477E-2</v>
      </c>
      <c r="I108" s="1">
        <f t="shared" si="20"/>
        <v>-1.6954320002696477E-2</v>
      </c>
      <c r="O108" s="1">
        <f t="shared" ca="1" si="17"/>
        <v>-8.267433357610831E-3</v>
      </c>
      <c r="Q108" s="78">
        <f t="shared" si="18"/>
        <v>33951.803999999996</v>
      </c>
    </row>
    <row r="109" spans="1:17" x14ac:dyDescent="0.2">
      <c r="A109" s="1" t="s">
        <v>64</v>
      </c>
      <c r="C109" s="30">
        <v>50744.33</v>
      </c>
      <c r="D109" s="30"/>
      <c r="E109" s="1">
        <f t="shared" si="14"/>
        <v>15084.992620513782</v>
      </c>
      <c r="F109" s="1">
        <f t="shared" si="15"/>
        <v>15085</v>
      </c>
      <c r="G109" s="1">
        <f t="shared" si="19"/>
        <v>-7.3505499967723154E-3</v>
      </c>
      <c r="I109" s="1">
        <f t="shared" si="20"/>
        <v>-7.3505499967723154E-3</v>
      </c>
      <c r="O109" s="1">
        <f t="shared" ca="1" si="17"/>
        <v>-1.0876026724905719E-2</v>
      </c>
      <c r="Q109" s="78">
        <f t="shared" si="18"/>
        <v>35725.83</v>
      </c>
    </row>
    <row r="110" spans="1:17" x14ac:dyDescent="0.2">
      <c r="A110" s="1" t="s">
        <v>64</v>
      </c>
      <c r="C110" s="30">
        <v>50756.286999999997</v>
      </c>
      <c r="D110" s="30"/>
      <c r="E110" s="1">
        <f t="shared" si="14"/>
        <v>15096.996690512937</v>
      </c>
      <c r="F110" s="1">
        <f t="shared" si="15"/>
        <v>15097</v>
      </c>
      <c r="G110" s="1">
        <f t="shared" si="19"/>
        <v>-3.296510003565345E-3</v>
      </c>
      <c r="I110" s="1">
        <f t="shared" si="20"/>
        <v>-3.296510003565345E-3</v>
      </c>
      <c r="O110" s="1">
        <f t="shared" ca="1" si="17"/>
        <v>-1.0893602873365875E-2</v>
      </c>
      <c r="Q110" s="78">
        <f t="shared" si="18"/>
        <v>35737.786999999997</v>
      </c>
    </row>
    <row r="111" spans="1:17" x14ac:dyDescent="0.2">
      <c r="A111" s="1" t="s">
        <v>65</v>
      </c>
      <c r="B111" s="2" t="s">
        <v>45</v>
      </c>
      <c r="C111" s="30">
        <v>50860.37</v>
      </c>
      <c r="D111" s="30">
        <v>8.0000000000000002E-3</v>
      </c>
      <c r="E111" s="1">
        <f t="shared" si="14"/>
        <v>15201.48942428583</v>
      </c>
      <c r="F111" s="1">
        <f t="shared" si="15"/>
        <v>15201.5</v>
      </c>
      <c r="G111" s="1">
        <f t="shared" si="19"/>
        <v>-1.0534244996961206E-2</v>
      </c>
      <c r="I111" s="1">
        <f t="shared" si="20"/>
        <v>-1.0534244996961206E-2</v>
      </c>
      <c r="O111" s="1">
        <f t="shared" ca="1" si="17"/>
        <v>-1.1046661832873072E-2</v>
      </c>
      <c r="Q111" s="78">
        <f t="shared" si="18"/>
        <v>35841.870000000003</v>
      </c>
    </row>
    <row r="112" spans="1:17" x14ac:dyDescent="0.2">
      <c r="A112" s="1" t="s">
        <v>65</v>
      </c>
      <c r="B112" s="2" t="s">
        <v>45</v>
      </c>
      <c r="C112" s="30">
        <v>50862.362000000001</v>
      </c>
      <c r="D112" s="30">
        <v>8.0000000000000002E-3</v>
      </c>
      <c r="E112" s="1">
        <f t="shared" si="14"/>
        <v>15203.489266005183</v>
      </c>
      <c r="F112" s="1">
        <f t="shared" si="15"/>
        <v>15203.5</v>
      </c>
      <c r="G112" s="1">
        <f t="shared" si="19"/>
        <v>-1.0691904994018842E-2</v>
      </c>
      <c r="I112" s="1">
        <f t="shared" si="20"/>
        <v>-1.0691904994018842E-2</v>
      </c>
      <c r="O112" s="1">
        <f t="shared" ca="1" si="17"/>
        <v>-1.1049591190949764E-2</v>
      </c>
      <c r="Q112" s="78">
        <f t="shared" si="18"/>
        <v>35843.862000000001</v>
      </c>
    </row>
    <row r="113" spans="1:17" x14ac:dyDescent="0.2">
      <c r="A113" s="1" t="s">
        <v>65</v>
      </c>
      <c r="B113" s="2" t="s">
        <v>45</v>
      </c>
      <c r="C113" s="30">
        <v>50883.294000000002</v>
      </c>
      <c r="D113" s="30">
        <v>7.0000000000000001E-3</v>
      </c>
      <c r="E113" s="1">
        <f t="shared" si="14"/>
        <v>15224.503667044106</v>
      </c>
      <c r="F113" s="1">
        <f t="shared" si="15"/>
        <v>15224.5</v>
      </c>
      <c r="G113" s="1">
        <f t="shared" si="19"/>
        <v>3.6526650001178496E-3</v>
      </c>
      <c r="I113" s="1">
        <f t="shared" si="20"/>
        <v>3.6526650001178496E-3</v>
      </c>
      <c r="O113" s="1">
        <f t="shared" ca="1" si="17"/>
        <v>-1.1080349450755037E-2</v>
      </c>
      <c r="Q113" s="78">
        <f t="shared" si="18"/>
        <v>35864.794000000002</v>
      </c>
    </row>
    <row r="114" spans="1:17" x14ac:dyDescent="0.2">
      <c r="A114" s="1" t="s">
        <v>66</v>
      </c>
      <c r="B114" s="2" t="s">
        <v>46</v>
      </c>
      <c r="C114" s="30">
        <v>51512.308700000001</v>
      </c>
      <c r="D114" s="30">
        <v>2.0000000000000001E-4</v>
      </c>
      <c r="E114" s="1">
        <f t="shared" si="14"/>
        <v>15855.994550150215</v>
      </c>
      <c r="F114" s="1">
        <f t="shared" si="15"/>
        <v>15856</v>
      </c>
      <c r="G114" s="1">
        <f t="shared" si="19"/>
        <v>-5.4284799989545718E-3</v>
      </c>
      <c r="J114" s="1">
        <f>+G114</f>
        <v>-5.4284799989545718E-3</v>
      </c>
      <c r="O114" s="1">
        <f t="shared" ca="1" si="17"/>
        <v>-1.2005294263470769E-2</v>
      </c>
      <c r="Q114" s="78">
        <f t="shared" si="18"/>
        <v>36493.808700000001</v>
      </c>
    </row>
    <row r="115" spans="1:17" x14ac:dyDescent="0.2">
      <c r="A115" s="27" t="s">
        <v>67</v>
      </c>
      <c r="B115" s="28" t="s">
        <v>46</v>
      </c>
      <c r="C115" s="29">
        <v>52598.028400000003</v>
      </c>
      <c r="E115" s="31">
        <f t="shared" si="14"/>
        <v>16945.988300946025</v>
      </c>
      <c r="F115" s="1">
        <f t="shared" si="15"/>
        <v>16946</v>
      </c>
      <c r="G115" s="1">
        <f t="shared" si="19"/>
        <v>-1.1653179994027596E-2</v>
      </c>
      <c r="K115" s="1">
        <f t="shared" ref="K115:K141" si="21">+G115</f>
        <v>-1.1653179994027596E-2</v>
      </c>
      <c r="O115" s="1">
        <f t="shared" ca="1" si="17"/>
        <v>-1.3601794415268313E-2</v>
      </c>
      <c r="Q115" s="78">
        <f t="shared" si="18"/>
        <v>37579.528400000003</v>
      </c>
    </row>
    <row r="116" spans="1:17" x14ac:dyDescent="0.2">
      <c r="A116" s="5" t="s">
        <v>68</v>
      </c>
      <c r="B116" s="33" t="s">
        <v>46</v>
      </c>
      <c r="C116" s="34">
        <v>52712.578300000001</v>
      </c>
      <c r="D116" s="35">
        <v>5.9999999999999995E-4</v>
      </c>
      <c r="E116" s="1">
        <f t="shared" si="14"/>
        <v>17060.989138781319</v>
      </c>
      <c r="F116" s="1">
        <f t="shared" si="15"/>
        <v>17061</v>
      </c>
      <c r="G116" s="1">
        <f t="shared" si="19"/>
        <v>-1.0818629998539109E-2</v>
      </c>
      <c r="K116" s="1">
        <f t="shared" si="21"/>
        <v>-1.0818629998539109E-2</v>
      </c>
      <c r="O116" s="1">
        <f t="shared" ca="1" si="17"/>
        <v>-1.3770232504678147E-2</v>
      </c>
      <c r="Q116" s="78">
        <f t="shared" si="18"/>
        <v>37694.078300000001</v>
      </c>
    </row>
    <row r="117" spans="1:17" x14ac:dyDescent="0.2">
      <c r="A117" s="5" t="s">
        <v>68</v>
      </c>
      <c r="B117" s="33" t="s">
        <v>46</v>
      </c>
      <c r="C117" s="34">
        <v>52957.609299999996</v>
      </c>
      <c r="D117" s="35">
        <v>2.9999999999999997E-4</v>
      </c>
      <c r="E117" s="1">
        <f t="shared" ref="E117:E141" si="22">+(C117-C$7)/C$8</f>
        <v>17306.984729311029</v>
      </c>
      <c r="F117" s="1">
        <f t="shared" ref="F117:F141" si="23">ROUND(2*E117,0)/2</f>
        <v>17307</v>
      </c>
      <c r="G117" s="1">
        <f t="shared" si="19"/>
        <v>-1.5210810001008213E-2</v>
      </c>
      <c r="K117" s="1">
        <f t="shared" si="21"/>
        <v>-1.5210810001008213E-2</v>
      </c>
      <c r="O117" s="1">
        <f t="shared" ref="O117:O141" ca="1" si="24">+C$11+C$12*$F117</f>
        <v>-1.4130543548111354E-2</v>
      </c>
      <c r="Q117" s="78">
        <f t="shared" ref="Q117:Q141" si="25">+C117-15018.5</f>
        <v>37939.109299999996</v>
      </c>
    </row>
    <row r="118" spans="1:17" x14ac:dyDescent="0.2">
      <c r="A118" s="5" t="s">
        <v>68</v>
      </c>
      <c r="B118" s="33" t="s">
        <v>46</v>
      </c>
      <c r="C118" s="34">
        <v>52966.5746</v>
      </c>
      <c r="D118" s="35">
        <v>4.0000000000000002E-4</v>
      </c>
      <c r="E118" s="1">
        <f t="shared" si="22"/>
        <v>17315.985322165718</v>
      </c>
      <c r="F118" s="1">
        <f t="shared" si="23"/>
        <v>17316</v>
      </c>
      <c r="G118" s="1">
        <f t="shared" si="19"/>
        <v>-1.462028000241844E-2</v>
      </c>
      <c r="K118" s="1">
        <f t="shared" si="21"/>
        <v>-1.462028000241844E-2</v>
      </c>
      <c r="O118" s="1">
        <f t="shared" ca="1" si="24"/>
        <v>-1.4143725659456471E-2</v>
      </c>
      <c r="Q118" s="78">
        <f t="shared" si="25"/>
        <v>37948.0746</v>
      </c>
    </row>
    <row r="119" spans="1:17" x14ac:dyDescent="0.2">
      <c r="A119" s="36" t="s">
        <v>69</v>
      </c>
      <c r="B119" s="37"/>
      <c r="C119" s="38">
        <v>52983.507400000002</v>
      </c>
      <c r="D119" s="38">
        <v>2.9999999999999997E-4</v>
      </c>
      <c r="E119" s="1">
        <f t="shared" si="22"/>
        <v>17332.98477992952</v>
      </c>
      <c r="F119" s="1">
        <f t="shared" si="23"/>
        <v>17333</v>
      </c>
      <c r="G119" s="1">
        <f t="shared" si="19"/>
        <v>-1.5160390001256019E-2</v>
      </c>
      <c r="J119" s="1">
        <f>+G119</f>
        <v>-1.5160390001256019E-2</v>
      </c>
      <c r="O119" s="1">
        <f t="shared" ca="1" si="24"/>
        <v>-1.4168625203108361E-2</v>
      </c>
      <c r="Q119" s="78">
        <f t="shared" si="25"/>
        <v>37965.007400000002</v>
      </c>
    </row>
    <row r="120" spans="1:17" x14ac:dyDescent="0.2">
      <c r="A120" s="36" t="s">
        <v>70</v>
      </c>
      <c r="B120" s="39" t="s">
        <v>45</v>
      </c>
      <c r="C120" s="40">
        <v>53387.416499999999</v>
      </c>
      <c r="D120" s="40">
        <v>5.0000000000000001E-4</v>
      </c>
      <c r="E120" s="1">
        <f t="shared" si="22"/>
        <v>17738.483910957129</v>
      </c>
      <c r="F120" s="1">
        <f t="shared" si="23"/>
        <v>17738.5</v>
      </c>
      <c r="G120" s="1">
        <f t="shared" si="19"/>
        <v>-1.60259549957118E-2</v>
      </c>
      <c r="J120" s="1">
        <f>+G120</f>
        <v>-1.60259549957118E-2</v>
      </c>
      <c r="O120" s="1">
        <f t="shared" ca="1" si="24"/>
        <v>-1.4762552553157813E-2</v>
      </c>
      <c r="Q120" s="78">
        <f t="shared" si="25"/>
        <v>38368.916499999999</v>
      </c>
    </row>
    <row r="121" spans="1:17" x14ac:dyDescent="0.2">
      <c r="A121" s="41" t="s">
        <v>71</v>
      </c>
      <c r="B121" s="39"/>
      <c r="C121" s="40">
        <v>53682.7549</v>
      </c>
      <c r="D121" s="42">
        <v>1E-4</v>
      </c>
      <c r="E121" s="1">
        <f t="shared" si="22"/>
        <v>18034.984941904648</v>
      </c>
      <c r="F121" s="1">
        <f t="shared" si="23"/>
        <v>18035</v>
      </c>
      <c r="G121" s="1">
        <f t="shared" si="19"/>
        <v>-1.4999049999460112E-2</v>
      </c>
      <c r="K121" s="1">
        <f t="shared" si="21"/>
        <v>-1.4999049999460112E-2</v>
      </c>
      <c r="O121" s="1">
        <f t="shared" ca="1" si="24"/>
        <v>-1.5196829888027511E-2</v>
      </c>
      <c r="Q121" s="78">
        <f t="shared" si="25"/>
        <v>38664.2549</v>
      </c>
    </row>
    <row r="122" spans="1:17" x14ac:dyDescent="0.2">
      <c r="A122" s="43" t="s">
        <v>72</v>
      </c>
      <c r="B122" s="44" t="s">
        <v>46</v>
      </c>
      <c r="C122" s="43">
        <v>53746.5023</v>
      </c>
      <c r="D122" s="43" t="s">
        <v>73</v>
      </c>
      <c r="E122" s="1">
        <f t="shared" si="22"/>
        <v>18098.983290308461</v>
      </c>
      <c r="F122" s="1">
        <f t="shared" si="23"/>
        <v>18099</v>
      </c>
      <c r="G122" s="1">
        <f t="shared" si="19"/>
        <v>-1.6644169998471625E-2</v>
      </c>
      <c r="K122" s="1">
        <f t="shared" si="21"/>
        <v>-1.6644169998471625E-2</v>
      </c>
      <c r="O122" s="1">
        <f t="shared" ca="1" si="24"/>
        <v>-1.5290569346481681E-2</v>
      </c>
      <c r="Q122" s="78">
        <f t="shared" si="25"/>
        <v>38728.0023</v>
      </c>
    </row>
    <row r="123" spans="1:17" x14ac:dyDescent="0.2">
      <c r="A123" s="43" t="s">
        <v>72</v>
      </c>
      <c r="B123" s="44" t="s">
        <v>46</v>
      </c>
      <c r="C123" s="43">
        <v>53759.452870000001</v>
      </c>
      <c r="D123" s="43" t="s">
        <v>73</v>
      </c>
      <c r="E123" s="1">
        <f t="shared" si="22"/>
        <v>18111.984841601345</v>
      </c>
      <c r="F123" s="1">
        <f t="shared" si="23"/>
        <v>18112</v>
      </c>
      <c r="G123" s="1">
        <f t="shared" si="19"/>
        <v>-1.509896000061417E-2</v>
      </c>
      <c r="K123" s="1">
        <f t="shared" si="21"/>
        <v>-1.509896000061417E-2</v>
      </c>
      <c r="O123" s="1">
        <f t="shared" ca="1" si="24"/>
        <v>-1.5309610173980182E-2</v>
      </c>
      <c r="Q123" s="78">
        <f t="shared" si="25"/>
        <v>38740.952870000001</v>
      </c>
    </row>
    <row r="124" spans="1:17" x14ac:dyDescent="0.2">
      <c r="A124" s="40" t="s">
        <v>74</v>
      </c>
      <c r="B124" s="37"/>
      <c r="C124" s="40">
        <v>53780.370199999998</v>
      </c>
      <c r="D124" s="40">
        <v>2.9999999999999997E-4</v>
      </c>
      <c r="E124" s="1">
        <f t="shared" si="22"/>
        <v>18132.98451489025</v>
      </c>
      <c r="F124" s="1">
        <f t="shared" si="23"/>
        <v>18133</v>
      </c>
      <c r="G124" s="1">
        <f t="shared" si="19"/>
        <v>-1.5424390003317967E-2</v>
      </c>
      <c r="J124" s="1">
        <f>+G124</f>
        <v>-1.5424390003317967E-2</v>
      </c>
      <c r="O124" s="1">
        <f t="shared" ca="1" si="24"/>
        <v>-1.5340368433785456E-2</v>
      </c>
      <c r="Q124" s="78">
        <f t="shared" si="25"/>
        <v>38761.870199999998</v>
      </c>
    </row>
    <row r="125" spans="1:17" x14ac:dyDescent="0.2">
      <c r="A125" s="45" t="s">
        <v>75</v>
      </c>
      <c r="B125" s="46" t="s">
        <v>46</v>
      </c>
      <c r="C125" s="45">
        <v>54442.761299999998</v>
      </c>
      <c r="D125" s="45">
        <v>1E-4</v>
      </c>
      <c r="E125" s="1">
        <f t="shared" si="22"/>
        <v>18797.983187736256</v>
      </c>
      <c r="F125" s="1">
        <f t="shared" si="23"/>
        <v>18798</v>
      </c>
      <c r="G125" s="1">
        <f t="shared" si="19"/>
        <v>-1.674633999937214E-2</v>
      </c>
      <c r="K125" s="1">
        <f t="shared" si="21"/>
        <v>-1.674633999937214E-2</v>
      </c>
      <c r="O125" s="1">
        <f t="shared" ca="1" si="24"/>
        <v>-1.6314379994285793E-2</v>
      </c>
      <c r="Q125" s="78">
        <f t="shared" si="25"/>
        <v>39424.261299999998</v>
      </c>
    </row>
    <row r="126" spans="1:17" x14ac:dyDescent="0.2">
      <c r="A126" s="40" t="s">
        <v>76</v>
      </c>
      <c r="B126" s="39" t="s">
        <v>46</v>
      </c>
      <c r="C126" s="40">
        <v>54506.510900000001</v>
      </c>
      <c r="D126" s="40">
        <v>8.0000000000000004E-4</v>
      </c>
      <c r="E126" s="1">
        <f t="shared" si="22"/>
        <v>18861.9837448006</v>
      </c>
      <c r="F126" s="1">
        <f t="shared" si="23"/>
        <v>18862</v>
      </c>
      <c r="G126" s="1">
        <f t="shared" si="19"/>
        <v>-1.6191459995752666E-2</v>
      </c>
      <c r="J126" s="1">
        <f>+G126</f>
        <v>-1.6191459995752666E-2</v>
      </c>
      <c r="O126" s="1">
        <f t="shared" ca="1" si="24"/>
        <v>-1.6408119452739959E-2</v>
      </c>
      <c r="Q126" s="78">
        <f t="shared" si="25"/>
        <v>39488.010900000001</v>
      </c>
    </row>
    <row r="127" spans="1:17" x14ac:dyDescent="0.2">
      <c r="A127" s="40" t="s">
        <v>77</v>
      </c>
      <c r="B127" s="39" t="s">
        <v>46</v>
      </c>
      <c r="C127" s="40">
        <v>54555.318310000002</v>
      </c>
      <c r="D127" s="40">
        <v>5.9999999999999995E-4</v>
      </c>
      <c r="E127" s="1">
        <f t="shared" si="22"/>
        <v>18910.98329034862</v>
      </c>
      <c r="F127" s="1">
        <f t="shared" si="23"/>
        <v>18911</v>
      </c>
      <c r="G127" s="1">
        <f t="shared" si="19"/>
        <v>-1.6644129995256662E-2</v>
      </c>
      <c r="K127" s="1">
        <f t="shared" si="21"/>
        <v>-1.6644129995256662E-2</v>
      </c>
      <c r="O127" s="1">
        <f t="shared" ca="1" si="24"/>
        <v>-1.6479888725618931E-2</v>
      </c>
      <c r="Q127" s="78">
        <f t="shared" si="25"/>
        <v>39536.818310000002</v>
      </c>
    </row>
    <row r="128" spans="1:17" x14ac:dyDescent="0.2">
      <c r="A128" s="40" t="s">
        <v>77</v>
      </c>
      <c r="B128" s="39" t="s">
        <v>46</v>
      </c>
      <c r="C128" s="40">
        <v>54555.319909999998</v>
      </c>
      <c r="D128" s="40">
        <v>1.1999999999999999E-3</v>
      </c>
      <c r="E128" s="31">
        <f t="shared" si="22"/>
        <v>18910.984896647184</v>
      </c>
      <c r="F128" s="1">
        <f t="shared" si="23"/>
        <v>18911</v>
      </c>
      <c r="G128" s="1">
        <f t="shared" si="19"/>
        <v>-1.5044129999296274E-2</v>
      </c>
      <c r="K128" s="1">
        <f t="shared" si="21"/>
        <v>-1.5044129999296274E-2</v>
      </c>
      <c r="O128" s="1">
        <f t="shared" ca="1" si="24"/>
        <v>-1.6479888725618931E-2</v>
      </c>
      <c r="Q128" s="78">
        <f t="shared" si="25"/>
        <v>39536.819909999998</v>
      </c>
    </row>
    <row r="129" spans="1:17" x14ac:dyDescent="0.2">
      <c r="A129" s="40" t="s">
        <v>77</v>
      </c>
      <c r="B129" s="39" t="s">
        <v>46</v>
      </c>
      <c r="C129" s="40">
        <v>54555.320110000001</v>
      </c>
      <c r="D129" s="40">
        <v>8.0000000000000004E-4</v>
      </c>
      <c r="E129" s="31">
        <f t="shared" si="22"/>
        <v>18910.98509743451</v>
      </c>
      <c r="F129" s="1">
        <f t="shared" si="23"/>
        <v>18911</v>
      </c>
      <c r="G129" s="1">
        <f t="shared" si="19"/>
        <v>-1.4844129997072741E-2</v>
      </c>
      <c r="K129" s="1">
        <f t="shared" si="21"/>
        <v>-1.4844129997072741E-2</v>
      </c>
      <c r="O129" s="1">
        <f t="shared" ca="1" si="24"/>
        <v>-1.6479888725618931E-2</v>
      </c>
      <c r="Q129" s="78">
        <f t="shared" si="25"/>
        <v>39536.820110000001</v>
      </c>
    </row>
    <row r="130" spans="1:17" x14ac:dyDescent="0.2">
      <c r="A130" s="40" t="s">
        <v>78</v>
      </c>
      <c r="B130" s="39" t="s">
        <v>45</v>
      </c>
      <c r="C130" s="40">
        <v>54787.905200000001</v>
      </c>
      <c r="D130" s="40">
        <v>5.9999999999999995E-4</v>
      </c>
      <c r="E130" s="31">
        <f t="shared" si="22"/>
        <v>19144.485783318978</v>
      </c>
      <c r="F130" s="1">
        <f t="shared" si="23"/>
        <v>19144.5</v>
      </c>
      <c r="G130" s="1">
        <f t="shared" si="19"/>
        <v>-1.4160935003019404E-2</v>
      </c>
      <c r="K130" s="1">
        <f t="shared" si="21"/>
        <v>-1.4160935003019404E-2</v>
      </c>
      <c r="O130" s="1">
        <f t="shared" ca="1" si="24"/>
        <v>-1.6821891281072809E-2</v>
      </c>
      <c r="Q130" s="78">
        <f t="shared" si="25"/>
        <v>39769.405200000001</v>
      </c>
    </row>
    <row r="131" spans="1:17" x14ac:dyDescent="0.2">
      <c r="A131" s="45" t="s">
        <v>79</v>
      </c>
      <c r="B131" s="46" t="s">
        <v>46</v>
      </c>
      <c r="C131" s="45">
        <v>54827.247300000003</v>
      </c>
      <c r="D131" s="45">
        <v>1E-4</v>
      </c>
      <c r="E131" s="31">
        <f t="shared" si="22"/>
        <v>19183.982757669895</v>
      </c>
      <c r="F131" s="1">
        <f t="shared" si="23"/>
        <v>19184</v>
      </c>
      <c r="G131" s="1">
        <f t="shared" si="19"/>
        <v>-1.7174719992908649E-2</v>
      </c>
      <c r="J131" s="1">
        <f>+G131</f>
        <v>-1.7174719992908649E-2</v>
      </c>
      <c r="O131" s="1">
        <f t="shared" ca="1" si="24"/>
        <v>-1.6879746103087491E-2</v>
      </c>
      <c r="Q131" s="78">
        <f t="shared" si="25"/>
        <v>39808.747300000003</v>
      </c>
    </row>
    <row r="132" spans="1:17" x14ac:dyDescent="0.2">
      <c r="A132" s="40" t="s">
        <v>80</v>
      </c>
      <c r="B132" s="39" t="s">
        <v>45</v>
      </c>
      <c r="C132" s="40">
        <v>54845.675799999997</v>
      </c>
      <c r="D132" s="40">
        <v>2.9999999999999997E-4</v>
      </c>
      <c r="E132" s="31">
        <f t="shared" si="22"/>
        <v>19202.483803415438</v>
      </c>
      <c r="F132" s="1">
        <f t="shared" si="23"/>
        <v>19202.5</v>
      </c>
      <c r="G132" s="1">
        <f t="shared" si="19"/>
        <v>-1.6133074997924268E-2</v>
      </c>
      <c r="K132" s="1">
        <f t="shared" si="21"/>
        <v>-1.6133074997924268E-2</v>
      </c>
      <c r="O132" s="1">
        <f t="shared" ca="1" si="24"/>
        <v>-1.6906842665296899E-2</v>
      </c>
      <c r="Q132" s="78">
        <f t="shared" si="25"/>
        <v>39827.175799999997</v>
      </c>
    </row>
    <row r="133" spans="1:17" x14ac:dyDescent="0.2">
      <c r="A133" s="27" t="s">
        <v>81</v>
      </c>
      <c r="B133" s="28" t="s">
        <v>46</v>
      </c>
      <c r="C133" s="29">
        <v>55854.2019</v>
      </c>
      <c r="E133" s="31">
        <f t="shared" si="22"/>
        <v>20214.98007341447</v>
      </c>
      <c r="F133" s="1">
        <f t="shared" si="23"/>
        <v>20215</v>
      </c>
      <c r="G133" s="1">
        <f t="shared" si="19"/>
        <v>-1.9848449999699369E-2</v>
      </c>
      <c r="K133" s="1">
        <f t="shared" si="21"/>
        <v>-1.9848449999699369E-2</v>
      </c>
      <c r="O133" s="1">
        <f t="shared" ca="1" si="24"/>
        <v>-1.8389830191622599E-2</v>
      </c>
      <c r="Q133" s="78">
        <f t="shared" si="25"/>
        <v>40835.7019</v>
      </c>
    </row>
    <row r="134" spans="1:17" x14ac:dyDescent="0.2">
      <c r="A134" s="47" t="s">
        <v>82</v>
      </c>
      <c r="B134" s="39" t="s">
        <v>45</v>
      </c>
      <c r="C134" s="40">
        <v>55953.311699999998</v>
      </c>
      <c r="D134" s="40">
        <v>1E-3</v>
      </c>
      <c r="E134" s="31">
        <f t="shared" si="22"/>
        <v>20314.480029657894</v>
      </c>
      <c r="F134" s="1">
        <f t="shared" si="23"/>
        <v>20314.5</v>
      </c>
      <c r="G134" s="1">
        <f t="shared" si="19"/>
        <v>-1.9892035001248587E-2</v>
      </c>
      <c r="J134" s="1">
        <f>+G134</f>
        <v>-1.9892035001248587E-2</v>
      </c>
      <c r="O134" s="1">
        <f t="shared" ca="1" si="24"/>
        <v>-1.8535565755938063E-2</v>
      </c>
      <c r="Q134" s="78">
        <f t="shared" si="25"/>
        <v>40934.811699999998</v>
      </c>
    </row>
    <row r="135" spans="1:17" x14ac:dyDescent="0.2">
      <c r="A135" s="40" t="s">
        <v>83</v>
      </c>
      <c r="B135" s="39" t="s">
        <v>46</v>
      </c>
      <c r="C135" s="40">
        <v>56334.3145</v>
      </c>
      <c r="D135" s="40">
        <v>4.1999999999999997E-3</v>
      </c>
      <c r="E135" s="31">
        <f t="shared" si="22"/>
        <v>20696.982687605159</v>
      </c>
      <c r="F135" s="1">
        <f t="shared" si="23"/>
        <v>20697</v>
      </c>
      <c r="G135" s="1">
        <f t="shared" si="19"/>
        <v>-1.7244509996089619E-2</v>
      </c>
      <c r="J135" s="1">
        <f>+G135</f>
        <v>-1.7244509996089619E-2</v>
      </c>
      <c r="O135" s="1">
        <f t="shared" ca="1" si="24"/>
        <v>-1.9095805488105549E-2</v>
      </c>
      <c r="Q135" s="78">
        <f t="shared" si="25"/>
        <v>41315.8145</v>
      </c>
    </row>
    <row r="136" spans="1:17" x14ac:dyDescent="0.2">
      <c r="A136" s="47" t="s">
        <v>84</v>
      </c>
      <c r="B136" s="39" t="s">
        <v>46</v>
      </c>
      <c r="C136" s="40">
        <v>56538.507810000003</v>
      </c>
      <c r="D136" s="40">
        <v>2.0000000000000001E-4</v>
      </c>
      <c r="E136" s="31">
        <f t="shared" si="22"/>
        <v>20901.979826235241</v>
      </c>
      <c r="F136" s="1">
        <f t="shared" si="23"/>
        <v>20902</v>
      </c>
      <c r="G136" s="1">
        <f t="shared" si="19"/>
        <v>-2.0094660001632292E-2</v>
      </c>
      <c r="K136" s="1">
        <f t="shared" si="21"/>
        <v>-2.0094660001632292E-2</v>
      </c>
      <c r="O136" s="1">
        <f t="shared" ca="1" si="24"/>
        <v>-1.9396064690966556E-2</v>
      </c>
      <c r="Q136" s="78">
        <f t="shared" si="25"/>
        <v>41520.007810000003</v>
      </c>
    </row>
    <row r="137" spans="1:17" x14ac:dyDescent="0.2">
      <c r="A137" s="27" t="s">
        <v>85</v>
      </c>
      <c r="B137" s="28" t="s">
        <v>46</v>
      </c>
      <c r="C137" s="29">
        <v>56627.1587</v>
      </c>
      <c r="E137" s="31">
        <f t="shared" si="22"/>
        <v>20990.979699869738</v>
      </c>
      <c r="F137" s="1">
        <f t="shared" si="23"/>
        <v>20991</v>
      </c>
      <c r="G137" s="1">
        <f t="shared" si="19"/>
        <v>-2.0220530001097359E-2</v>
      </c>
      <c r="K137" s="1">
        <f t="shared" si="21"/>
        <v>-2.0220530001097359E-2</v>
      </c>
      <c r="O137" s="1">
        <f t="shared" ca="1" si="24"/>
        <v>-1.9526421125379383E-2</v>
      </c>
      <c r="Q137" s="78">
        <f t="shared" si="25"/>
        <v>41608.6587</v>
      </c>
    </row>
    <row r="138" spans="1:17" x14ac:dyDescent="0.2">
      <c r="A138" s="48" t="s">
        <v>86</v>
      </c>
      <c r="B138" s="37" t="s">
        <v>46</v>
      </c>
      <c r="C138" s="40">
        <v>56692.4015</v>
      </c>
      <c r="D138" s="49">
        <v>2.8999999999999998E-3</v>
      </c>
      <c r="E138" s="31">
        <f t="shared" si="22"/>
        <v>21056.479335074313</v>
      </c>
      <c r="F138" s="1">
        <f t="shared" si="23"/>
        <v>21056.5</v>
      </c>
      <c r="G138" s="1">
        <f t="shared" si="19"/>
        <v>-2.0583894998708274E-2</v>
      </c>
      <c r="J138" s="1">
        <f>+G138</f>
        <v>-2.0583894998708274E-2</v>
      </c>
      <c r="O138" s="1">
        <f t="shared" ca="1" si="24"/>
        <v>-1.9622357602391071E-2</v>
      </c>
      <c r="Q138" s="78">
        <f t="shared" si="25"/>
        <v>41673.9015</v>
      </c>
    </row>
    <row r="139" spans="1:17" x14ac:dyDescent="0.2">
      <c r="A139" s="48" t="s">
        <v>86</v>
      </c>
      <c r="B139" s="37" t="s">
        <v>46</v>
      </c>
      <c r="C139" s="40">
        <v>56698.377</v>
      </c>
      <c r="D139" s="49">
        <v>4.7000000000000002E-3</v>
      </c>
      <c r="E139" s="31">
        <f t="shared" si="22"/>
        <v>21062.478358264074</v>
      </c>
      <c r="F139" s="1">
        <f t="shared" si="23"/>
        <v>21062.5</v>
      </c>
      <c r="G139" s="1">
        <f t="shared" si="19"/>
        <v>-2.1556874999077991E-2</v>
      </c>
      <c r="J139" s="1">
        <f>+G139</f>
        <v>-2.1556874999077991E-2</v>
      </c>
      <c r="O139" s="1">
        <f t="shared" ca="1" si="24"/>
        <v>-1.9631145676621151E-2</v>
      </c>
      <c r="Q139" s="78">
        <f t="shared" si="25"/>
        <v>41679.877</v>
      </c>
    </row>
    <row r="140" spans="1:17" x14ac:dyDescent="0.2">
      <c r="A140" s="50" t="s">
        <v>87</v>
      </c>
      <c r="B140" s="51"/>
      <c r="C140" s="50">
        <v>57060.450700000001</v>
      </c>
      <c r="D140" s="50">
        <v>2.9999999999999997E-4</v>
      </c>
      <c r="E140" s="31">
        <f t="shared" si="22"/>
        <v>21425.97739980078</v>
      </c>
      <c r="F140" s="1">
        <f t="shared" si="23"/>
        <v>21426</v>
      </c>
      <c r="G140" s="1">
        <f t="shared" si="19"/>
        <v>-2.2511579998536035E-2</v>
      </c>
      <c r="J140" s="1">
        <f>+G140</f>
        <v>-2.2511579998536035E-2</v>
      </c>
      <c r="O140" s="1">
        <f t="shared" ca="1" si="24"/>
        <v>-2.0163556507060053E-2</v>
      </c>
      <c r="Q140" s="78">
        <f t="shared" si="25"/>
        <v>42041.950700000001</v>
      </c>
    </row>
    <row r="141" spans="1:17" x14ac:dyDescent="0.2">
      <c r="A141" s="6" t="s">
        <v>88</v>
      </c>
      <c r="C141" s="30">
        <v>57354.788999999997</v>
      </c>
      <c r="D141" s="30">
        <v>2E-3</v>
      </c>
      <c r="E141" s="1">
        <f t="shared" si="22"/>
        <v>21721.474393748533</v>
      </c>
      <c r="F141" s="1">
        <f t="shared" si="23"/>
        <v>21721.5</v>
      </c>
      <c r="G141" s="1">
        <f t="shared" si="19"/>
        <v>-2.5505845005682204E-2</v>
      </c>
      <c r="K141" s="1">
        <f t="shared" si="21"/>
        <v>-2.5505845005682204E-2</v>
      </c>
      <c r="O141" s="1">
        <f t="shared" ca="1" si="24"/>
        <v>-2.0596369162891405E-2</v>
      </c>
      <c r="Q141" s="78">
        <f t="shared" si="25"/>
        <v>42336.288999999997</v>
      </c>
    </row>
    <row r="142" spans="1:17" x14ac:dyDescent="0.2">
      <c r="A142" s="52" t="s">
        <v>89</v>
      </c>
      <c r="B142" s="53" t="s">
        <v>46</v>
      </c>
      <c r="C142" s="54">
        <v>57329.3943</v>
      </c>
      <c r="D142" s="54" t="s">
        <v>90</v>
      </c>
      <c r="E142" s="1">
        <f t="shared" ref="E142:E152" si="26">+(C142-C$7)/C$8</f>
        <v>21695.979724817564</v>
      </c>
      <c r="F142" s="1">
        <f t="shared" ref="F142:F152" si="27">ROUND(2*E142,0)/2</f>
        <v>21696</v>
      </c>
      <c r="G142" s="1">
        <f t="shared" ref="G142:G152" si="28">+C142-(C$7+F142*C$8)</f>
        <v>-2.0195680001052096E-2</v>
      </c>
      <c r="K142" s="1">
        <f t="shared" ref="K142:K152" si="29">+G142</f>
        <v>-2.0195680001052096E-2</v>
      </c>
      <c r="O142" s="1">
        <f t="shared" ref="O142:O152" ca="1" si="30">+C$11+C$12*$F142</f>
        <v>-2.0559019847413575E-2</v>
      </c>
      <c r="Q142" s="78">
        <f t="shared" ref="Q142:Q152" si="31">+C142-15018.5</f>
        <v>42310.8943</v>
      </c>
    </row>
    <row r="143" spans="1:17" x14ac:dyDescent="0.2">
      <c r="A143" s="55" t="s">
        <v>91</v>
      </c>
      <c r="B143" s="56" t="s">
        <v>46</v>
      </c>
      <c r="C143" s="57">
        <v>58073.464419999997</v>
      </c>
      <c r="D143" s="57">
        <v>1E-4</v>
      </c>
      <c r="E143" s="1">
        <f t="shared" si="26"/>
        <v>22442.978955792081</v>
      </c>
      <c r="F143" s="1">
        <f t="shared" si="27"/>
        <v>22443</v>
      </c>
      <c r="G143" s="1">
        <f t="shared" si="28"/>
        <v>-2.0961690002877731E-2</v>
      </c>
      <c r="K143" s="1">
        <f t="shared" si="29"/>
        <v>-2.0961690002877731E-2</v>
      </c>
      <c r="O143" s="1">
        <f t="shared" ca="1" si="30"/>
        <v>-2.1653135089058313E-2</v>
      </c>
      <c r="Q143" s="78">
        <f t="shared" si="31"/>
        <v>43054.964419999997</v>
      </c>
    </row>
    <row r="144" spans="1:17" x14ac:dyDescent="0.2">
      <c r="A144" s="55" t="s">
        <v>91</v>
      </c>
      <c r="B144" s="56" t="s">
        <v>46</v>
      </c>
      <c r="C144" s="57">
        <v>58083.425349999998</v>
      </c>
      <c r="D144" s="57">
        <v>1.1E-4</v>
      </c>
      <c r="E144" s="1">
        <f t="shared" si="26"/>
        <v>22452.979098049898</v>
      </c>
      <c r="F144" s="1">
        <f t="shared" si="27"/>
        <v>22453</v>
      </c>
      <c r="G144" s="1">
        <f t="shared" si="28"/>
        <v>-2.0819990000745747E-2</v>
      </c>
      <c r="K144" s="1">
        <f t="shared" si="29"/>
        <v>-2.0819990000745747E-2</v>
      </c>
      <c r="O144" s="1">
        <f t="shared" ca="1" si="30"/>
        <v>-2.166778187944178E-2</v>
      </c>
      <c r="Q144" s="78">
        <f t="shared" si="31"/>
        <v>43064.925349999998</v>
      </c>
    </row>
    <row r="145" spans="1:17" x14ac:dyDescent="0.2">
      <c r="A145" s="55" t="s">
        <v>91</v>
      </c>
      <c r="B145" s="56" t="s">
        <v>45</v>
      </c>
      <c r="C145" s="57">
        <v>57729.319439999999</v>
      </c>
      <c r="D145" s="57">
        <v>6.0000000000000002E-5</v>
      </c>
      <c r="E145" s="1">
        <f t="shared" si="26"/>
        <v>22097.479212563929</v>
      </c>
      <c r="F145" s="1">
        <f t="shared" si="27"/>
        <v>22097.5</v>
      </c>
      <c r="G145" s="1">
        <f t="shared" si="28"/>
        <v>-2.0705925002403092E-2</v>
      </c>
      <c r="K145" s="1">
        <f t="shared" si="29"/>
        <v>-2.0705925002403092E-2</v>
      </c>
      <c r="O145" s="1">
        <f t="shared" ca="1" si="30"/>
        <v>-2.1147088481309646E-2</v>
      </c>
      <c r="Q145" s="78">
        <f t="shared" si="31"/>
        <v>42710.819439999999</v>
      </c>
    </row>
    <row r="146" spans="1:17" x14ac:dyDescent="0.2">
      <c r="A146" s="58" t="s">
        <v>91</v>
      </c>
      <c r="B146" s="59" t="s">
        <v>45</v>
      </c>
      <c r="C146" s="60">
        <v>57729.319439999999</v>
      </c>
      <c r="D146" s="60">
        <v>6.0000000000000002E-5</v>
      </c>
      <c r="E146" s="1">
        <f t="shared" si="26"/>
        <v>22097.479212563929</v>
      </c>
      <c r="F146" s="1">
        <f t="shared" si="27"/>
        <v>22097.5</v>
      </c>
      <c r="G146" s="1">
        <f t="shared" si="28"/>
        <v>-2.0705925002403092E-2</v>
      </c>
      <c r="K146" s="1">
        <f t="shared" si="29"/>
        <v>-2.0705925002403092E-2</v>
      </c>
      <c r="O146" s="1">
        <f t="shared" ca="1" si="30"/>
        <v>-2.1147088481309646E-2</v>
      </c>
      <c r="Q146" s="78">
        <f t="shared" si="31"/>
        <v>42710.819439999999</v>
      </c>
    </row>
    <row r="147" spans="1:17" x14ac:dyDescent="0.2">
      <c r="A147" s="58" t="s">
        <v>91</v>
      </c>
      <c r="B147" s="59" t="s">
        <v>46</v>
      </c>
      <c r="C147" s="60">
        <v>58073.464419999997</v>
      </c>
      <c r="D147" s="60">
        <v>1E-4</v>
      </c>
      <c r="E147" s="1">
        <f t="shared" si="26"/>
        <v>22442.978955792081</v>
      </c>
      <c r="F147" s="1">
        <f t="shared" si="27"/>
        <v>22443</v>
      </c>
      <c r="G147" s="1">
        <f t="shared" si="28"/>
        <v>-2.0961690002877731E-2</v>
      </c>
      <c r="K147" s="1">
        <f t="shared" si="29"/>
        <v>-2.0961690002877731E-2</v>
      </c>
      <c r="O147" s="1">
        <f t="shared" ca="1" si="30"/>
        <v>-2.1653135089058313E-2</v>
      </c>
      <c r="Q147" s="78">
        <f t="shared" si="31"/>
        <v>43054.964419999997</v>
      </c>
    </row>
    <row r="148" spans="1:17" x14ac:dyDescent="0.2">
      <c r="A148" s="58" t="s">
        <v>91</v>
      </c>
      <c r="B148" s="59" t="s">
        <v>46</v>
      </c>
      <c r="C148" s="60">
        <v>58083.425349999998</v>
      </c>
      <c r="D148" s="60">
        <v>1.1E-4</v>
      </c>
      <c r="E148" s="1">
        <f t="shared" si="26"/>
        <v>22452.979098049898</v>
      </c>
      <c r="F148" s="1">
        <f t="shared" si="27"/>
        <v>22453</v>
      </c>
      <c r="G148" s="1">
        <f t="shared" si="28"/>
        <v>-2.0819990000745747E-2</v>
      </c>
      <c r="K148" s="1">
        <f t="shared" si="29"/>
        <v>-2.0819990000745747E-2</v>
      </c>
      <c r="O148" s="1">
        <f t="shared" ca="1" si="30"/>
        <v>-2.166778187944178E-2</v>
      </c>
      <c r="Q148" s="78">
        <f t="shared" si="31"/>
        <v>43064.925349999998</v>
      </c>
    </row>
    <row r="149" spans="1:17" x14ac:dyDescent="0.2">
      <c r="A149" s="61" t="s">
        <v>92</v>
      </c>
      <c r="B149" s="62" t="s">
        <v>45</v>
      </c>
      <c r="C149" s="63">
        <v>57706.409580000211</v>
      </c>
      <c r="D149" s="63">
        <v>2.0000000000000001E-4</v>
      </c>
      <c r="E149" s="1">
        <f t="shared" si="26"/>
        <v>22074.479165469475</v>
      </c>
      <c r="F149" s="1">
        <f t="shared" si="27"/>
        <v>22074.5</v>
      </c>
      <c r="G149" s="1">
        <f t="shared" si="28"/>
        <v>-2.0752834789163899E-2</v>
      </c>
      <c r="K149" s="1">
        <f t="shared" si="29"/>
        <v>-2.0752834789163899E-2</v>
      </c>
      <c r="O149" s="1">
        <f t="shared" ca="1" si="30"/>
        <v>-2.1113400863427674E-2</v>
      </c>
      <c r="Q149" s="78">
        <f t="shared" si="31"/>
        <v>42687.909580000211</v>
      </c>
    </row>
    <row r="150" spans="1:17" x14ac:dyDescent="0.2">
      <c r="A150" s="61" t="s">
        <v>92</v>
      </c>
      <c r="B150" s="62" t="s">
        <v>46</v>
      </c>
      <c r="C150" s="63">
        <v>58112.315280000214</v>
      </c>
      <c r="D150" s="63">
        <v>2.0000000000000001E-4</v>
      </c>
      <c r="E150" s="1">
        <f t="shared" si="26"/>
        <v>22481.982756324833</v>
      </c>
      <c r="F150" s="1">
        <f t="shared" si="27"/>
        <v>22482</v>
      </c>
      <c r="G150" s="1">
        <f t="shared" si="28"/>
        <v>-1.7176059787743725E-2</v>
      </c>
      <c r="K150" s="1">
        <f t="shared" si="29"/>
        <v>-1.7176059787743725E-2</v>
      </c>
      <c r="O150" s="1">
        <f t="shared" ca="1" si="30"/>
        <v>-2.1710257571553822E-2</v>
      </c>
      <c r="Q150" s="78">
        <f t="shared" si="31"/>
        <v>43093.815280000214</v>
      </c>
    </row>
    <row r="151" spans="1:17" x14ac:dyDescent="0.2">
      <c r="A151" s="61" t="s">
        <v>93</v>
      </c>
      <c r="B151" s="62" t="s">
        <v>46</v>
      </c>
      <c r="C151" s="63">
        <v>59168.152699999999</v>
      </c>
      <c r="D151" s="63" t="s">
        <v>94</v>
      </c>
      <c r="E151" s="1">
        <f t="shared" si="26"/>
        <v>23541.976592354644</v>
      </c>
      <c r="F151" s="1">
        <f t="shared" si="27"/>
        <v>23542</v>
      </c>
      <c r="G151" s="1">
        <f t="shared" si="28"/>
        <v>-2.331585999490926E-2</v>
      </c>
      <c r="K151" s="1">
        <f t="shared" si="29"/>
        <v>-2.331585999490926E-2</v>
      </c>
      <c r="O151" s="1">
        <f t="shared" ca="1" si="30"/>
        <v>-2.3262817352200975E-2</v>
      </c>
      <c r="Q151" s="78">
        <f t="shared" si="31"/>
        <v>44149.652699999999</v>
      </c>
    </row>
    <row r="152" spans="1:17" x14ac:dyDescent="0.2">
      <c r="A152" s="61" t="s">
        <v>93</v>
      </c>
      <c r="B152" s="62" t="s">
        <v>46</v>
      </c>
      <c r="C152" s="63">
        <v>59200.033799999997</v>
      </c>
      <c r="D152" s="63" t="s">
        <v>94</v>
      </c>
      <c r="E152" s="1">
        <f t="shared" si="26"/>
        <v>23573.983195687433</v>
      </c>
      <c r="F152" s="1">
        <f t="shared" si="27"/>
        <v>23574</v>
      </c>
      <c r="G152" s="1">
        <f t="shared" si="28"/>
        <v>-1.6738420003093779E-2</v>
      </c>
      <c r="K152" s="1">
        <f t="shared" si="29"/>
        <v>-1.6738420003093779E-2</v>
      </c>
      <c r="O152" s="1">
        <f t="shared" ca="1" si="30"/>
        <v>-2.3309687081428061E-2</v>
      </c>
      <c r="Q152" s="78">
        <f t="shared" si="31"/>
        <v>44181.533799999997</v>
      </c>
    </row>
    <row r="153" spans="1:17" x14ac:dyDescent="0.2">
      <c r="A153" s="79" t="s">
        <v>480</v>
      </c>
      <c r="B153" s="79" t="s">
        <v>46</v>
      </c>
      <c r="C153" s="80">
        <v>59893.290299999993</v>
      </c>
      <c r="D153" s="81">
        <v>5.0000000000000001E-4</v>
      </c>
      <c r="E153" s="1">
        <f t="shared" ref="E153" si="32">+(C153-C$7)/C$8</f>
        <v>24269.968773455403</v>
      </c>
      <c r="F153" s="1">
        <f t="shared" ref="F153" si="33">ROUND(2*E153,0)/2</f>
        <v>24270</v>
      </c>
      <c r="G153" s="1">
        <f t="shared" ref="G153" si="34">+C153-(C$7+F153*C$8)</f>
        <v>-3.110410000954289E-2</v>
      </c>
      <c r="K153" s="1">
        <f t="shared" ref="K153" si="35">+G153</f>
        <v>-3.110410000954289E-2</v>
      </c>
      <c r="O153" s="1">
        <f t="shared" ref="O153" ca="1" si="36">+C$11+C$12*$F153</f>
        <v>-2.4329103692117132E-2</v>
      </c>
      <c r="Q153" s="78">
        <f t="shared" ref="Q153" si="37">+C153-15018.5</f>
        <v>44874.790299999993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opLeftCell="A81" workbookViewId="0">
      <selection activeCell="A56" sqref="A56"/>
    </sheetView>
  </sheetViews>
  <sheetFormatPr defaultRowHeight="12.75" x14ac:dyDescent="0.2"/>
  <cols>
    <col min="1" max="1" width="19.7109375" style="64" customWidth="1"/>
    <col min="2" max="2" width="4.42578125" style="12" customWidth="1"/>
    <col min="3" max="3" width="12.7109375" style="64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64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65" t="s">
        <v>95</v>
      </c>
      <c r="I1" s="66" t="s">
        <v>96</v>
      </c>
      <c r="J1" s="67" t="s">
        <v>36</v>
      </c>
    </row>
    <row r="2" spans="1:16" x14ac:dyDescent="0.2">
      <c r="I2" s="68" t="s">
        <v>97</v>
      </c>
      <c r="J2" s="69" t="s">
        <v>35</v>
      </c>
    </row>
    <row r="3" spans="1:16" x14ac:dyDescent="0.2">
      <c r="A3" s="70" t="s">
        <v>98</v>
      </c>
      <c r="I3" s="68" t="s">
        <v>99</v>
      </c>
      <c r="J3" s="69" t="s">
        <v>33</v>
      </c>
    </row>
    <row r="4" spans="1:16" x14ac:dyDescent="0.2">
      <c r="I4" s="68" t="s">
        <v>100</v>
      </c>
      <c r="J4" s="69" t="s">
        <v>33</v>
      </c>
    </row>
    <row r="5" spans="1:16" x14ac:dyDescent="0.2">
      <c r="I5" s="71" t="s">
        <v>94</v>
      </c>
      <c r="J5" s="72" t="s">
        <v>34</v>
      </c>
    </row>
    <row r="11" spans="1:16" ht="12.75" customHeight="1" x14ac:dyDescent="0.2">
      <c r="A11" s="64" t="str">
        <f t="shared" ref="A11:A42" si="0">P11</f>
        <v>BAVM 32 </v>
      </c>
      <c r="B11" s="2" t="str">
        <f t="shared" ref="B11:B42" si="1">IF(H11=INT(H11),"I","II")</f>
        <v>I</v>
      </c>
      <c r="C11" s="64">
        <f t="shared" ref="C11:C42" si="2">1*G11</f>
        <v>44637.375999999997</v>
      </c>
      <c r="D11" s="12" t="str">
        <f t="shared" ref="D11:D42" si="3">VLOOKUP(F11,I$1:J$5,2,FALSE)</f>
        <v>vis</v>
      </c>
      <c r="E11" s="12">
        <f>VLOOKUP(C11,Active!C$21:E$970,3,FALSE)</f>
        <v>8953.9979481342834</v>
      </c>
      <c r="F11" s="2" t="s">
        <v>94</v>
      </c>
      <c r="G11" s="12" t="str">
        <f t="shared" ref="G11:G42" si="4">MID(I11,3,LEN(I11)-3)</f>
        <v>44637.376</v>
      </c>
      <c r="H11" s="64">
        <f t="shared" ref="H11:H42" si="5">1*K11</f>
        <v>8954</v>
      </c>
      <c r="I11" s="73" t="s">
        <v>101</v>
      </c>
      <c r="J11" s="74" t="s">
        <v>102</v>
      </c>
      <c r="K11" s="73">
        <v>8954</v>
      </c>
      <c r="L11" s="73" t="s">
        <v>103</v>
      </c>
      <c r="M11" s="74" t="s">
        <v>104</v>
      </c>
      <c r="N11" s="74"/>
      <c r="O11" s="75" t="s">
        <v>105</v>
      </c>
      <c r="P11" s="76" t="s">
        <v>50</v>
      </c>
    </row>
    <row r="12" spans="1:16" ht="12.75" customHeight="1" x14ac:dyDescent="0.2">
      <c r="A12" s="64" t="str">
        <f t="shared" si="0"/>
        <v>BAVM 36 </v>
      </c>
      <c r="B12" s="2" t="str">
        <f t="shared" si="1"/>
        <v>I</v>
      </c>
      <c r="C12" s="64">
        <f t="shared" si="2"/>
        <v>45384.432000000001</v>
      </c>
      <c r="D12" s="12" t="str">
        <f t="shared" si="3"/>
        <v>vis</v>
      </c>
      <c r="E12" s="12">
        <f>VLOOKUP(C12,Active!C$21:E$970,3,FALSE)</f>
        <v>9703.9948133422349</v>
      </c>
      <c r="F12" s="2" t="str">
        <f>LEFT(M12,1)</f>
        <v>V</v>
      </c>
      <c r="G12" s="12" t="str">
        <f t="shared" si="4"/>
        <v>45384.432</v>
      </c>
      <c r="H12" s="64">
        <f t="shared" si="5"/>
        <v>9704</v>
      </c>
      <c r="I12" s="73" t="s">
        <v>106</v>
      </c>
      <c r="J12" s="74" t="s">
        <v>107</v>
      </c>
      <c r="K12" s="73">
        <v>9704</v>
      </c>
      <c r="L12" s="73" t="s">
        <v>108</v>
      </c>
      <c r="M12" s="74" t="s">
        <v>104</v>
      </c>
      <c r="N12" s="74"/>
      <c r="O12" s="75" t="s">
        <v>109</v>
      </c>
      <c r="P12" s="76" t="s">
        <v>110</v>
      </c>
    </row>
    <row r="13" spans="1:16" ht="12.75" customHeight="1" x14ac:dyDescent="0.2">
      <c r="A13" s="64" t="str">
        <f t="shared" si="0"/>
        <v>BAVM 36 </v>
      </c>
      <c r="B13" s="2" t="str">
        <f t="shared" si="1"/>
        <v>I</v>
      </c>
      <c r="C13" s="64">
        <f t="shared" si="2"/>
        <v>45387.417999999998</v>
      </c>
      <c r="D13" s="12" t="str">
        <f t="shared" si="3"/>
        <v>vis</v>
      </c>
      <c r="E13" s="12">
        <f>VLOOKUP(C13,Active!C$21:E$970,3,FALSE)</f>
        <v>9706.9925680480519</v>
      </c>
      <c r="F13" s="2" t="str">
        <f>LEFT(M13,1)</f>
        <v>V</v>
      </c>
      <c r="G13" s="12" t="str">
        <f t="shared" si="4"/>
        <v>45387.418</v>
      </c>
      <c r="H13" s="64">
        <f t="shared" si="5"/>
        <v>9707</v>
      </c>
      <c r="I13" s="73" t="s">
        <v>111</v>
      </c>
      <c r="J13" s="74" t="s">
        <v>112</v>
      </c>
      <c r="K13" s="73">
        <v>9707</v>
      </c>
      <c r="L13" s="73" t="s">
        <v>113</v>
      </c>
      <c r="M13" s="74" t="s">
        <v>104</v>
      </c>
      <c r="N13" s="74"/>
      <c r="O13" s="75" t="s">
        <v>109</v>
      </c>
      <c r="P13" s="76" t="s">
        <v>110</v>
      </c>
    </row>
    <row r="14" spans="1:16" ht="12.75" customHeight="1" x14ac:dyDescent="0.2">
      <c r="A14" s="64" t="str">
        <f t="shared" si="0"/>
        <v>BAVM 36 </v>
      </c>
      <c r="B14" s="2" t="str">
        <f t="shared" si="1"/>
        <v>I</v>
      </c>
      <c r="C14" s="64">
        <f t="shared" si="2"/>
        <v>45406.353999999999</v>
      </c>
      <c r="D14" s="12" t="str">
        <f t="shared" si="3"/>
        <v>vis</v>
      </c>
      <c r="E14" s="12">
        <f>VLOOKUP(C14,Active!C$21:E$970,3,FALSE)</f>
        <v>9726.0031116211958</v>
      </c>
      <c r="F14" s="2" t="str">
        <f>LEFT(M14,1)</f>
        <v>V</v>
      </c>
      <c r="G14" s="12" t="str">
        <f t="shared" si="4"/>
        <v>45406.354</v>
      </c>
      <c r="H14" s="64">
        <f t="shared" si="5"/>
        <v>9726</v>
      </c>
      <c r="I14" s="73" t="s">
        <v>114</v>
      </c>
      <c r="J14" s="74" t="s">
        <v>115</v>
      </c>
      <c r="K14" s="73">
        <v>9726</v>
      </c>
      <c r="L14" s="73" t="s">
        <v>116</v>
      </c>
      <c r="M14" s="74" t="s">
        <v>104</v>
      </c>
      <c r="N14" s="74"/>
      <c r="O14" s="75" t="s">
        <v>117</v>
      </c>
      <c r="P14" s="76" t="s">
        <v>110</v>
      </c>
    </row>
    <row r="15" spans="1:16" ht="12.75" customHeight="1" x14ac:dyDescent="0.2">
      <c r="A15" s="64" t="str">
        <f t="shared" si="0"/>
        <v>BAVM 36 </v>
      </c>
      <c r="B15" s="2" t="str">
        <f t="shared" si="1"/>
        <v>I</v>
      </c>
      <c r="C15" s="64">
        <f t="shared" si="2"/>
        <v>45406.357000000004</v>
      </c>
      <c r="D15" s="12" t="str">
        <f t="shared" si="3"/>
        <v>vis</v>
      </c>
      <c r="E15" s="12">
        <f>VLOOKUP(C15,Active!C$21:E$970,3,FALSE)</f>
        <v>9726.0061234310178</v>
      </c>
      <c r="F15" s="2" t="s">
        <v>94</v>
      </c>
      <c r="G15" s="12" t="str">
        <f t="shared" si="4"/>
        <v>45406.357</v>
      </c>
      <c r="H15" s="64">
        <f t="shared" si="5"/>
        <v>9726</v>
      </c>
      <c r="I15" s="73" t="s">
        <v>118</v>
      </c>
      <c r="J15" s="74" t="s">
        <v>119</v>
      </c>
      <c r="K15" s="73">
        <v>9726</v>
      </c>
      <c r="L15" s="73" t="s">
        <v>120</v>
      </c>
      <c r="M15" s="74" t="s">
        <v>104</v>
      </c>
      <c r="N15" s="74"/>
      <c r="O15" s="75" t="s">
        <v>121</v>
      </c>
      <c r="P15" s="76" t="s">
        <v>110</v>
      </c>
    </row>
    <row r="16" spans="1:16" ht="12.75" customHeight="1" x14ac:dyDescent="0.2">
      <c r="A16" s="64" t="str">
        <f t="shared" si="0"/>
        <v> BBS 91 </v>
      </c>
      <c r="B16" s="2" t="str">
        <f t="shared" si="1"/>
        <v>II</v>
      </c>
      <c r="C16" s="64">
        <f t="shared" si="2"/>
        <v>47530.366000000002</v>
      </c>
      <c r="D16" s="12" t="str">
        <f t="shared" si="3"/>
        <v>vis</v>
      </c>
      <c r="E16" s="12">
        <f>VLOOKUP(C16,Active!C$21:E$970,3,FALSE)</f>
        <v>11858.376510220583</v>
      </c>
      <c r="F16" s="2" t="s">
        <v>94</v>
      </c>
      <c r="G16" s="12" t="str">
        <f t="shared" si="4"/>
        <v>47530.366</v>
      </c>
      <c r="H16" s="64">
        <f t="shared" si="5"/>
        <v>11858.5</v>
      </c>
      <c r="I16" s="73" t="s">
        <v>122</v>
      </c>
      <c r="J16" s="74" t="s">
        <v>123</v>
      </c>
      <c r="K16" s="73">
        <v>11858.5</v>
      </c>
      <c r="L16" s="73" t="s">
        <v>124</v>
      </c>
      <c r="M16" s="74" t="s">
        <v>104</v>
      </c>
      <c r="N16" s="74"/>
      <c r="O16" s="75" t="s">
        <v>125</v>
      </c>
      <c r="P16" s="75" t="s">
        <v>126</v>
      </c>
    </row>
    <row r="17" spans="1:16" ht="12.75" customHeight="1" x14ac:dyDescent="0.2">
      <c r="A17" s="64" t="str">
        <f t="shared" si="0"/>
        <v> BBS 91 </v>
      </c>
      <c r="B17" s="2" t="str">
        <f t="shared" si="1"/>
        <v>II</v>
      </c>
      <c r="C17" s="64">
        <f t="shared" si="2"/>
        <v>47531.366999999998</v>
      </c>
      <c r="D17" s="12" t="str">
        <f t="shared" si="3"/>
        <v>vis</v>
      </c>
      <c r="E17" s="12">
        <f>VLOOKUP(C17,Active!C$21:E$970,3,FALSE)</f>
        <v>11859.381450763289</v>
      </c>
      <c r="F17" s="2" t="s">
        <v>94</v>
      </c>
      <c r="G17" s="12" t="str">
        <f t="shared" si="4"/>
        <v>47531.367</v>
      </c>
      <c r="H17" s="64">
        <f t="shared" si="5"/>
        <v>11859.5</v>
      </c>
      <c r="I17" s="73" t="s">
        <v>127</v>
      </c>
      <c r="J17" s="74" t="s">
        <v>128</v>
      </c>
      <c r="K17" s="73">
        <v>11859.5</v>
      </c>
      <c r="L17" s="73" t="s">
        <v>129</v>
      </c>
      <c r="M17" s="74" t="s">
        <v>104</v>
      </c>
      <c r="N17" s="74"/>
      <c r="O17" s="75" t="s">
        <v>125</v>
      </c>
      <c r="P17" s="75" t="s">
        <v>126</v>
      </c>
    </row>
    <row r="18" spans="1:16" ht="12.75" customHeight="1" x14ac:dyDescent="0.2">
      <c r="A18" s="64" t="str">
        <f t="shared" si="0"/>
        <v> MVS 12.16 </v>
      </c>
      <c r="B18" s="2" t="str">
        <f t="shared" si="1"/>
        <v>II</v>
      </c>
      <c r="C18" s="64">
        <f t="shared" si="2"/>
        <v>47566.338000000003</v>
      </c>
      <c r="D18" s="12" t="str">
        <f t="shared" si="3"/>
        <v>vis</v>
      </c>
      <c r="E18" s="12">
        <f>VLOOKUP(C18,Active!C$21:E$970,3,FALSE)</f>
        <v>11894.490117815278</v>
      </c>
      <c r="F18" s="2" t="s">
        <v>94</v>
      </c>
      <c r="G18" s="12" t="str">
        <f t="shared" si="4"/>
        <v>47566.338</v>
      </c>
      <c r="H18" s="64">
        <f t="shared" si="5"/>
        <v>11894.5</v>
      </c>
      <c r="I18" s="73" t="s">
        <v>130</v>
      </c>
      <c r="J18" s="74" t="s">
        <v>131</v>
      </c>
      <c r="K18" s="73">
        <v>11894.5</v>
      </c>
      <c r="L18" s="73" t="s">
        <v>132</v>
      </c>
      <c r="M18" s="74" t="s">
        <v>133</v>
      </c>
      <c r="N18" s="74"/>
      <c r="O18" s="75" t="s">
        <v>134</v>
      </c>
      <c r="P18" s="75" t="s">
        <v>135</v>
      </c>
    </row>
    <row r="19" spans="1:16" ht="12.75" customHeight="1" x14ac:dyDescent="0.2">
      <c r="A19" s="64" t="str">
        <f t="shared" si="0"/>
        <v> BBS 94 </v>
      </c>
      <c r="B19" s="2" t="str">
        <f t="shared" si="1"/>
        <v>I</v>
      </c>
      <c r="C19" s="64">
        <f t="shared" si="2"/>
        <v>47922.428</v>
      </c>
      <c r="D19" s="12" t="str">
        <f t="shared" si="3"/>
        <v>vis</v>
      </c>
      <c r="E19" s="12">
        <f>VLOOKUP(C19,Active!C$21:E$970,3,FALSE)</f>
        <v>12251.981903882046</v>
      </c>
      <c r="F19" s="2" t="s">
        <v>94</v>
      </c>
      <c r="G19" s="12" t="str">
        <f t="shared" si="4"/>
        <v>47922.428</v>
      </c>
      <c r="H19" s="64">
        <f t="shared" si="5"/>
        <v>12252</v>
      </c>
      <c r="I19" s="73" t="s">
        <v>136</v>
      </c>
      <c r="J19" s="74" t="s">
        <v>137</v>
      </c>
      <c r="K19" s="73">
        <v>12252</v>
      </c>
      <c r="L19" s="73" t="s">
        <v>138</v>
      </c>
      <c r="M19" s="74" t="s">
        <v>104</v>
      </c>
      <c r="N19" s="74"/>
      <c r="O19" s="75" t="s">
        <v>125</v>
      </c>
      <c r="P19" s="75" t="s">
        <v>139</v>
      </c>
    </row>
    <row r="20" spans="1:16" ht="12.75" customHeight="1" x14ac:dyDescent="0.2">
      <c r="A20" s="64" t="str">
        <f t="shared" si="0"/>
        <v> BBS 94 </v>
      </c>
      <c r="B20" s="2" t="str">
        <f t="shared" si="1"/>
        <v>I</v>
      </c>
      <c r="C20" s="64">
        <f t="shared" si="2"/>
        <v>47924.421999999999</v>
      </c>
      <c r="D20" s="12" t="str">
        <f t="shared" si="3"/>
        <v>vis</v>
      </c>
      <c r="E20" s="12">
        <f>VLOOKUP(C20,Active!C$21:E$970,3,FALSE)</f>
        <v>12253.983753474611</v>
      </c>
      <c r="F20" s="2" t="s">
        <v>94</v>
      </c>
      <c r="G20" s="12" t="str">
        <f t="shared" si="4"/>
        <v>47924.422</v>
      </c>
      <c r="H20" s="64">
        <f t="shared" si="5"/>
        <v>12254</v>
      </c>
      <c r="I20" s="73" t="s">
        <v>140</v>
      </c>
      <c r="J20" s="74" t="s">
        <v>141</v>
      </c>
      <c r="K20" s="73">
        <v>12254</v>
      </c>
      <c r="L20" s="73" t="s">
        <v>142</v>
      </c>
      <c r="M20" s="74" t="s">
        <v>104</v>
      </c>
      <c r="N20" s="74"/>
      <c r="O20" s="75" t="s">
        <v>125</v>
      </c>
      <c r="P20" s="75" t="s">
        <v>139</v>
      </c>
    </row>
    <row r="21" spans="1:16" ht="12.75" customHeight="1" x14ac:dyDescent="0.2">
      <c r="A21" s="64" t="str">
        <f t="shared" si="0"/>
        <v> BBS 94 </v>
      </c>
      <c r="B21" s="2" t="str">
        <f t="shared" si="1"/>
        <v>I</v>
      </c>
      <c r="C21" s="64">
        <f t="shared" si="2"/>
        <v>47932.38</v>
      </c>
      <c r="D21" s="12" t="str">
        <f t="shared" si="3"/>
        <v>vis</v>
      </c>
      <c r="E21" s="12">
        <f>VLOOKUP(C21,Active!C$21:E$970,3,FALSE)</f>
        <v>12261.973080985968</v>
      </c>
      <c r="F21" s="2" t="s">
        <v>94</v>
      </c>
      <c r="G21" s="12" t="str">
        <f t="shared" si="4"/>
        <v>47932.380</v>
      </c>
      <c r="H21" s="64">
        <f t="shared" si="5"/>
        <v>12262</v>
      </c>
      <c r="I21" s="73" t="s">
        <v>143</v>
      </c>
      <c r="J21" s="74" t="s">
        <v>144</v>
      </c>
      <c r="K21" s="73">
        <v>12262</v>
      </c>
      <c r="L21" s="73" t="s">
        <v>145</v>
      </c>
      <c r="M21" s="74" t="s">
        <v>104</v>
      </c>
      <c r="N21" s="74"/>
      <c r="O21" s="75" t="s">
        <v>125</v>
      </c>
      <c r="P21" s="75" t="s">
        <v>139</v>
      </c>
    </row>
    <row r="22" spans="1:16" ht="12.75" customHeight="1" x14ac:dyDescent="0.2">
      <c r="A22" s="64" t="str">
        <f t="shared" si="0"/>
        <v> BBS 94 </v>
      </c>
      <c r="B22" s="2" t="str">
        <f t="shared" si="1"/>
        <v>I</v>
      </c>
      <c r="C22" s="64">
        <f t="shared" si="2"/>
        <v>47955.315999999999</v>
      </c>
      <c r="D22" s="12" t="str">
        <f t="shared" si="3"/>
        <v>vis</v>
      </c>
      <c r="E22" s="12">
        <f>VLOOKUP(C22,Active!C$21:E$970,3,FALSE)</f>
        <v>12284.999370983518</v>
      </c>
      <c r="F22" s="2" t="s">
        <v>94</v>
      </c>
      <c r="G22" s="12" t="str">
        <f t="shared" si="4"/>
        <v>47955.316</v>
      </c>
      <c r="H22" s="64">
        <f t="shared" si="5"/>
        <v>12285</v>
      </c>
      <c r="I22" s="73" t="s">
        <v>146</v>
      </c>
      <c r="J22" s="74" t="s">
        <v>147</v>
      </c>
      <c r="K22" s="73">
        <v>12285</v>
      </c>
      <c r="L22" s="73" t="s">
        <v>148</v>
      </c>
      <c r="M22" s="74" t="s">
        <v>104</v>
      </c>
      <c r="N22" s="74"/>
      <c r="O22" s="75" t="s">
        <v>125</v>
      </c>
      <c r="P22" s="75" t="s">
        <v>139</v>
      </c>
    </row>
    <row r="23" spans="1:16" ht="12.75" customHeight="1" x14ac:dyDescent="0.2">
      <c r="A23" s="64" t="str">
        <f t="shared" si="0"/>
        <v> BBS 96 </v>
      </c>
      <c r="B23" s="2" t="str">
        <f t="shared" si="1"/>
        <v>I</v>
      </c>
      <c r="C23" s="64">
        <f t="shared" si="2"/>
        <v>48189.394</v>
      </c>
      <c r="D23" s="12" t="str">
        <f t="shared" si="3"/>
        <v>vis</v>
      </c>
      <c r="E23" s="12">
        <f>VLOOKUP(C23,Active!C$21:E$970,3,FALSE)</f>
        <v>12519.998843866606</v>
      </c>
      <c r="F23" s="2" t="s">
        <v>94</v>
      </c>
      <c r="G23" s="12" t="str">
        <f t="shared" si="4"/>
        <v>48189.394</v>
      </c>
      <c r="H23" s="64">
        <f t="shared" si="5"/>
        <v>12520</v>
      </c>
      <c r="I23" s="73" t="s">
        <v>149</v>
      </c>
      <c r="J23" s="74" t="s">
        <v>150</v>
      </c>
      <c r="K23" s="73">
        <v>12520</v>
      </c>
      <c r="L23" s="73" t="s">
        <v>148</v>
      </c>
      <c r="M23" s="74" t="s">
        <v>104</v>
      </c>
      <c r="N23" s="74"/>
      <c r="O23" s="75" t="s">
        <v>125</v>
      </c>
      <c r="P23" s="75" t="s">
        <v>151</v>
      </c>
    </row>
    <row r="24" spans="1:16" ht="12.75" customHeight="1" x14ac:dyDescent="0.2">
      <c r="A24" s="64" t="str">
        <f t="shared" si="0"/>
        <v> BBS 97 </v>
      </c>
      <c r="B24" s="2" t="str">
        <f t="shared" si="1"/>
        <v>I</v>
      </c>
      <c r="C24" s="64">
        <f t="shared" si="2"/>
        <v>48203.349000000002</v>
      </c>
      <c r="D24" s="12" t="str">
        <f t="shared" si="3"/>
        <v>vis</v>
      </c>
      <c r="E24" s="12">
        <f>VLOOKUP(C24,Active!C$21:E$970,3,FALSE)</f>
        <v>12534.008779204756</v>
      </c>
      <c r="F24" s="2" t="s">
        <v>94</v>
      </c>
      <c r="G24" s="12" t="str">
        <f t="shared" si="4"/>
        <v>48203.349</v>
      </c>
      <c r="H24" s="64">
        <f t="shared" si="5"/>
        <v>12534</v>
      </c>
      <c r="I24" s="73" t="s">
        <v>152</v>
      </c>
      <c r="J24" s="74" t="s">
        <v>153</v>
      </c>
      <c r="K24" s="73">
        <v>12534</v>
      </c>
      <c r="L24" s="73" t="s">
        <v>154</v>
      </c>
      <c r="M24" s="74" t="s">
        <v>104</v>
      </c>
      <c r="N24" s="74"/>
      <c r="O24" s="75" t="s">
        <v>125</v>
      </c>
      <c r="P24" s="75" t="s">
        <v>155</v>
      </c>
    </row>
    <row r="25" spans="1:16" ht="12.75" customHeight="1" x14ac:dyDescent="0.2">
      <c r="A25" s="64" t="str">
        <f t="shared" si="0"/>
        <v> BBS 97 </v>
      </c>
      <c r="B25" s="2" t="str">
        <f t="shared" si="1"/>
        <v>I</v>
      </c>
      <c r="C25" s="64">
        <f t="shared" si="2"/>
        <v>48222.267999999996</v>
      </c>
      <c r="D25" s="12" t="str">
        <f t="shared" si="3"/>
        <v>vis</v>
      </c>
      <c r="E25" s="12">
        <f>VLOOKUP(C25,Active!C$21:E$970,3,FALSE)</f>
        <v>12553.00225585559</v>
      </c>
      <c r="F25" s="2" t="s">
        <v>94</v>
      </c>
      <c r="G25" s="12" t="str">
        <f t="shared" si="4"/>
        <v>48222.268</v>
      </c>
      <c r="H25" s="64">
        <f t="shared" si="5"/>
        <v>12553</v>
      </c>
      <c r="I25" s="73" t="s">
        <v>156</v>
      </c>
      <c r="J25" s="74" t="s">
        <v>157</v>
      </c>
      <c r="K25" s="73">
        <v>12553</v>
      </c>
      <c r="L25" s="73" t="s">
        <v>158</v>
      </c>
      <c r="M25" s="74" t="s">
        <v>104</v>
      </c>
      <c r="N25" s="74"/>
      <c r="O25" s="75" t="s">
        <v>125</v>
      </c>
      <c r="P25" s="75" t="s">
        <v>155</v>
      </c>
    </row>
    <row r="26" spans="1:16" ht="12.75" customHeight="1" x14ac:dyDescent="0.2">
      <c r="A26" s="64" t="str">
        <f t="shared" si="0"/>
        <v> BBS 99 </v>
      </c>
      <c r="B26" s="2" t="str">
        <f t="shared" si="1"/>
        <v>II</v>
      </c>
      <c r="C26" s="64">
        <f t="shared" si="2"/>
        <v>48573.394</v>
      </c>
      <c r="D26" s="12" t="str">
        <f t="shared" si="3"/>
        <v>vis</v>
      </c>
      <c r="E26" s="12">
        <f>VLOOKUP(C26,Active!C$21:E$970,3,FALSE)</f>
        <v>12905.510500609676</v>
      </c>
      <c r="F26" s="2" t="s">
        <v>94</v>
      </c>
      <c r="G26" s="12" t="str">
        <f t="shared" si="4"/>
        <v>48573.394</v>
      </c>
      <c r="H26" s="64">
        <f t="shared" si="5"/>
        <v>12905.5</v>
      </c>
      <c r="I26" s="73" t="s">
        <v>159</v>
      </c>
      <c r="J26" s="74" t="s">
        <v>160</v>
      </c>
      <c r="K26" s="73">
        <v>12905.5</v>
      </c>
      <c r="L26" s="73" t="s">
        <v>161</v>
      </c>
      <c r="M26" s="74" t="s">
        <v>104</v>
      </c>
      <c r="N26" s="74"/>
      <c r="O26" s="75" t="s">
        <v>125</v>
      </c>
      <c r="P26" s="75" t="s">
        <v>162</v>
      </c>
    </row>
    <row r="27" spans="1:16" ht="12.75" customHeight="1" x14ac:dyDescent="0.2">
      <c r="A27" s="64" t="str">
        <f t="shared" si="0"/>
        <v> BBS 100 </v>
      </c>
      <c r="B27" s="2" t="str">
        <f t="shared" si="1"/>
        <v>II</v>
      </c>
      <c r="C27" s="64">
        <f t="shared" si="2"/>
        <v>48606.245000000003</v>
      </c>
      <c r="D27" s="12" t="str">
        <f t="shared" si="3"/>
        <v>vis</v>
      </c>
      <c r="E27" s="12">
        <f>VLOOKUP(C27,Active!C$21:E$970,3,FALSE)</f>
        <v>12938.490822056727</v>
      </c>
      <c r="F27" s="2" t="s">
        <v>94</v>
      </c>
      <c r="G27" s="12" t="str">
        <f t="shared" si="4"/>
        <v>48606.245</v>
      </c>
      <c r="H27" s="64">
        <f t="shared" si="5"/>
        <v>12938.5</v>
      </c>
      <c r="I27" s="73" t="s">
        <v>163</v>
      </c>
      <c r="J27" s="74" t="s">
        <v>164</v>
      </c>
      <c r="K27" s="73">
        <v>12938.5</v>
      </c>
      <c r="L27" s="73" t="s">
        <v>165</v>
      </c>
      <c r="M27" s="74" t="s">
        <v>104</v>
      </c>
      <c r="N27" s="74"/>
      <c r="O27" s="75" t="s">
        <v>125</v>
      </c>
      <c r="P27" s="75" t="s">
        <v>166</v>
      </c>
    </row>
    <row r="28" spans="1:16" ht="12.75" customHeight="1" x14ac:dyDescent="0.2">
      <c r="A28" s="64" t="str">
        <f t="shared" si="0"/>
        <v> BBS 101 </v>
      </c>
      <c r="B28" s="2" t="str">
        <f t="shared" si="1"/>
        <v>I</v>
      </c>
      <c r="C28" s="64">
        <f t="shared" si="2"/>
        <v>48712.326000000001</v>
      </c>
      <c r="D28" s="12" t="str">
        <f t="shared" si="3"/>
        <v>vis</v>
      </c>
      <c r="E28" s="12">
        <f>VLOOKUP(C28,Active!C$21:E$970,3,FALSE)</f>
        <v>13044.989421168606</v>
      </c>
      <c r="F28" s="2" t="s">
        <v>94</v>
      </c>
      <c r="G28" s="12" t="str">
        <f t="shared" si="4"/>
        <v>48712.326</v>
      </c>
      <c r="H28" s="64">
        <f t="shared" si="5"/>
        <v>13045</v>
      </c>
      <c r="I28" s="73" t="s">
        <v>167</v>
      </c>
      <c r="J28" s="74" t="s">
        <v>168</v>
      </c>
      <c r="K28" s="73">
        <v>13045</v>
      </c>
      <c r="L28" s="73" t="s">
        <v>169</v>
      </c>
      <c r="M28" s="74" t="s">
        <v>104</v>
      </c>
      <c r="N28" s="74"/>
      <c r="O28" s="75" t="s">
        <v>125</v>
      </c>
      <c r="P28" s="75" t="s">
        <v>170</v>
      </c>
    </row>
    <row r="29" spans="1:16" ht="12.75" customHeight="1" x14ac:dyDescent="0.2">
      <c r="A29" s="64" t="str">
        <f t="shared" si="0"/>
        <v> BBS 103 </v>
      </c>
      <c r="B29" s="2" t="str">
        <f t="shared" si="1"/>
        <v>I</v>
      </c>
      <c r="C29" s="64">
        <f t="shared" si="2"/>
        <v>48970.303999999996</v>
      </c>
      <c r="D29" s="12" t="str">
        <f t="shared" si="3"/>
        <v>vis</v>
      </c>
      <c r="E29" s="12">
        <f>VLOOKUP(C29,Active!C$21:E$970,3,FALSE)</f>
        <v>13303.982978937518</v>
      </c>
      <c r="F29" s="2" t="s">
        <v>94</v>
      </c>
      <c r="G29" s="12" t="str">
        <f t="shared" si="4"/>
        <v>48970.304</v>
      </c>
      <c r="H29" s="64">
        <f t="shared" si="5"/>
        <v>13304</v>
      </c>
      <c r="I29" s="73" t="s">
        <v>171</v>
      </c>
      <c r="J29" s="74" t="s">
        <v>172</v>
      </c>
      <c r="K29" s="73">
        <v>13304</v>
      </c>
      <c r="L29" s="73" t="s">
        <v>173</v>
      </c>
      <c r="M29" s="74" t="s">
        <v>104</v>
      </c>
      <c r="N29" s="74"/>
      <c r="O29" s="75" t="s">
        <v>125</v>
      </c>
      <c r="P29" s="75" t="s">
        <v>174</v>
      </c>
    </row>
    <row r="30" spans="1:16" ht="12.75" customHeight="1" x14ac:dyDescent="0.2">
      <c r="A30" s="64" t="str">
        <f t="shared" si="0"/>
        <v>BAVM 113 </v>
      </c>
      <c r="B30" s="2" t="str">
        <f t="shared" si="1"/>
        <v>I</v>
      </c>
      <c r="C30" s="64">
        <f t="shared" si="2"/>
        <v>50744.33</v>
      </c>
      <c r="D30" s="12" t="str">
        <f t="shared" si="3"/>
        <v>vis</v>
      </c>
      <c r="E30" s="12">
        <f>VLOOKUP(C30,Active!C$21:E$970,3,FALSE)</f>
        <v>15084.992620513782</v>
      </c>
      <c r="F30" s="2" t="s">
        <v>94</v>
      </c>
      <c r="G30" s="12" t="str">
        <f t="shared" si="4"/>
        <v>50744.330</v>
      </c>
      <c r="H30" s="64">
        <f t="shared" si="5"/>
        <v>15085</v>
      </c>
      <c r="I30" s="73" t="s">
        <v>175</v>
      </c>
      <c r="J30" s="74" t="s">
        <v>176</v>
      </c>
      <c r="K30" s="73">
        <v>15085</v>
      </c>
      <c r="L30" s="73" t="s">
        <v>113</v>
      </c>
      <c r="M30" s="74" t="s">
        <v>133</v>
      </c>
      <c r="N30" s="74"/>
      <c r="O30" s="75" t="s">
        <v>177</v>
      </c>
      <c r="P30" s="76" t="s">
        <v>178</v>
      </c>
    </row>
    <row r="31" spans="1:16" ht="12.75" customHeight="1" x14ac:dyDescent="0.2">
      <c r="A31" s="64" t="str">
        <f t="shared" si="0"/>
        <v>BAVM 113 </v>
      </c>
      <c r="B31" s="2" t="str">
        <f t="shared" si="1"/>
        <v>I</v>
      </c>
      <c r="C31" s="64">
        <f t="shared" si="2"/>
        <v>50756.286999999997</v>
      </c>
      <c r="D31" s="12" t="str">
        <f t="shared" si="3"/>
        <v>vis</v>
      </c>
      <c r="E31" s="12">
        <f>VLOOKUP(C31,Active!C$21:E$970,3,FALSE)</f>
        <v>15096.996690512937</v>
      </c>
      <c r="F31" s="2" t="s">
        <v>94</v>
      </c>
      <c r="G31" s="12" t="str">
        <f t="shared" si="4"/>
        <v>50756.287</v>
      </c>
      <c r="H31" s="64">
        <f t="shared" si="5"/>
        <v>15097</v>
      </c>
      <c r="I31" s="73" t="s">
        <v>179</v>
      </c>
      <c r="J31" s="74" t="s">
        <v>180</v>
      </c>
      <c r="K31" s="73">
        <v>15097</v>
      </c>
      <c r="L31" s="73" t="s">
        <v>181</v>
      </c>
      <c r="M31" s="74" t="s">
        <v>133</v>
      </c>
      <c r="N31" s="74"/>
      <c r="O31" s="75" t="s">
        <v>177</v>
      </c>
      <c r="P31" s="76" t="s">
        <v>178</v>
      </c>
    </row>
    <row r="32" spans="1:16" ht="12.75" customHeight="1" x14ac:dyDescent="0.2">
      <c r="A32" s="64" t="str">
        <f t="shared" si="0"/>
        <v> BBS 117 </v>
      </c>
      <c r="B32" s="2" t="str">
        <f t="shared" si="1"/>
        <v>II</v>
      </c>
      <c r="C32" s="64">
        <f t="shared" si="2"/>
        <v>50860.37</v>
      </c>
      <c r="D32" s="12" t="str">
        <f t="shared" si="3"/>
        <v>vis</v>
      </c>
      <c r="E32" s="12">
        <f>VLOOKUP(C32,Active!C$21:E$970,3,FALSE)</f>
        <v>15201.48942428583</v>
      </c>
      <c r="F32" s="2" t="s">
        <v>94</v>
      </c>
      <c r="G32" s="12" t="str">
        <f t="shared" si="4"/>
        <v>50860.370</v>
      </c>
      <c r="H32" s="64">
        <f t="shared" si="5"/>
        <v>15201.5</v>
      </c>
      <c r="I32" s="73" t="s">
        <v>182</v>
      </c>
      <c r="J32" s="74" t="s">
        <v>183</v>
      </c>
      <c r="K32" s="73">
        <v>15201.5</v>
      </c>
      <c r="L32" s="73" t="s">
        <v>169</v>
      </c>
      <c r="M32" s="74" t="s">
        <v>104</v>
      </c>
      <c r="N32" s="74"/>
      <c r="O32" s="75" t="s">
        <v>125</v>
      </c>
      <c r="P32" s="75" t="s">
        <v>184</v>
      </c>
    </row>
    <row r="33" spans="1:16" ht="12.75" customHeight="1" x14ac:dyDescent="0.2">
      <c r="A33" s="64" t="str">
        <f t="shared" si="0"/>
        <v> BBS 117 </v>
      </c>
      <c r="B33" s="2" t="str">
        <f t="shared" si="1"/>
        <v>II</v>
      </c>
      <c r="C33" s="64">
        <f t="shared" si="2"/>
        <v>50862.362000000001</v>
      </c>
      <c r="D33" s="12" t="str">
        <f t="shared" si="3"/>
        <v>vis</v>
      </c>
      <c r="E33" s="12">
        <f>VLOOKUP(C33,Active!C$21:E$970,3,FALSE)</f>
        <v>15203.489266005183</v>
      </c>
      <c r="F33" s="2" t="s">
        <v>94</v>
      </c>
      <c r="G33" s="12" t="str">
        <f t="shared" si="4"/>
        <v>50862.362</v>
      </c>
      <c r="H33" s="64">
        <f t="shared" si="5"/>
        <v>15203.5</v>
      </c>
      <c r="I33" s="73" t="s">
        <v>185</v>
      </c>
      <c r="J33" s="74" t="s">
        <v>186</v>
      </c>
      <c r="K33" s="73">
        <v>15203.5</v>
      </c>
      <c r="L33" s="73" t="s">
        <v>169</v>
      </c>
      <c r="M33" s="74" t="s">
        <v>104</v>
      </c>
      <c r="N33" s="74"/>
      <c r="O33" s="75" t="s">
        <v>125</v>
      </c>
      <c r="P33" s="75" t="s">
        <v>184</v>
      </c>
    </row>
    <row r="34" spans="1:16" ht="12.75" customHeight="1" x14ac:dyDescent="0.2">
      <c r="A34" s="64" t="str">
        <f t="shared" si="0"/>
        <v> BBS 117 </v>
      </c>
      <c r="B34" s="2" t="str">
        <f t="shared" si="1"/>
        <v>II</v>
      </c>
      <c r="C34" s="64">
        <f t="shared" si="2"/>
        <v>50883.294000000002</v>
      </c>
      <c r="D34" s="12" t="str">
        <f t="shared" si="3"/>
        <v>vis</v>
      </c>
      <c r="E34" s="12">
        <f>VLOOKUP(C34,Active!C$21:E$970,3,FALSE)</f>
        <v>15224.503667044106</v>
      </c>
      <c r="F34" s="2" t="s">
        <v>94</v>
      </c>
      <c r="G34" s="12" t="str">
        <f t="shared" si="4"/>
        <v>50883.294</v>
      </c>
      <c r="H34" s="64">
        <f t="shared" si="5"/>
        <v>15224.5</v>
      </c>
      <c r="I34" s="73" t="s">
        <v>187</v>
      </c>
      <c r="J34" s="74" t="s">
        <v>188</v>
      </c>
      <c r="K34" s="73">
        <v>15224.5</v>
      </c>
      <c r="L34" s="73" t="s">
        <v>189</v>
      </c>
      <c r="M34" s="74" t="s">
        <v>104</v>
      </c>
      <c r="N34" s="74"/>
      <c r="O34" s="75" t="s">
        <v>125</v>
      </c>
      <c r="P34" s="75" t="s">
        <v>184</v>
      </c>
    </row>
    <row r="35" spans="1:16" ht="12.75" customHeight="1" x14ac:dyDescent="0.2">
      <c r="A35" s="64" t="str">
        <f t="shared" si="0"/>
        <v>BAVM 133 </v>
      </c>
      <c r="B35" s="2" t="str">
        <f t="shared" si="1"/>
        <v>I</v>
      </c>
      <c r="C35" s="64">
        <f t="shared" si="2"/>
        <v>51512.308700000001</v>
      </c>
      <c r="D35" s="12" t="str">
        <f t="shared" si="3"/>
        <v>vis</v>
      </c>
      <c r="E35" s="12">
        <f>VLOOKUP(C35,Active!C$21:E$970,3,FALSE)</f>
        <v>15855.994550150215</v>
      </c>
      <c r="F35" s="2" t="s">
        <v>94</v>
      </c>
      <c r="G35" s="12" t="str">
        <f t="shared" si="4"/>
        <v>51512.3087</v>
      </c>
      <c r="H35" s="64">
        <f t="shared" si="5"/>
        <v>15856</v>
      </c>
      <c r="I35" s="73" t="s">
        <v>190</v>
      </c>
      <c r="J35" s="74" t="s">
        <v>191</v>
      </c>
      <c r="K35" s="73">
        <v>15856</v>
      </c>
      <c r="L35" s="73" t="s">
        <v>192</v>
      </c>
      <c r="M35" s="74" t="s">
        <v>193</v>
      </c>
      <c r="N35" s="74" t="s">
        <v>194</v>
      </c>
      <c r="O35" s="75" t="s">
        <v>177</v>
      </c>
      <c r="P35" s="76" t="s">
        <v>195</v>
      </c>
    </row>
    <row r="36" spans="1:16" ht="12.75" customHeight="1" x14ac:dyDescent="0.2">
      <c r="A36" s="64" t="str">
        <f t="shared" si="0"/>
        <v>IBVS 5502 </v>
      </c>
      <c r="B36" s="2" t="str">
        <f t="shared" si="1"/>
        <v>I</v>
      </c>
      <c r="C36" s="64">
        <f t="shared" si="2"/>
        <v>52712.578300000001</v>
      </c>
      <c r="D36" s="12" t="str">
        <f t="shared" si="3"/>
        <v>vis</v>
      </c>
      <c r="E36" s="12">
        <f>VLOOKUP(C36,Active!C$21:E$970,3,FALSE)</f>
        <v>17060.989138781319</v>
      </c>
      <c r="F36" s="2" t="s">
        <v>94</v>
      </c>
      <c r="G36" s="12" t="str">
        <f t="shared" si="4"/>
        <v>52712.5783</v>
      </c>
      <c r="H36" s="64">
        <f t="shared" si="5"/>
        <v>17061</v>
      </c>
      <c r="I36" s="73" t="s">
        <v>196</v>
      </c>
      <c r="J36" s="74" t="s">
        <v>197</v>
      </c>
      <c r="K36" s="73">
        <v>17061</v>
      </c>
      <c r="L36" s="73" t="s">
        <v>198</v>
      </c>
      <c r="M36" s="74" t="s">
        <v>193</v>
      </c>
      <c r="N36" s="74" t="s">
        <v>199</v>
      </c>
      <c r="O36" s="75" t="s">
        <v>200</v>
      </c>
      <c r="P36" s="76" t="s">
        <v>201</v>
      </c>
    </row>
    <row r="37" spans="1:16" ht="12.75" customHeight="1" x14ac:dyDescent="0.2">
      <c r="A37" s="64" t="str">
        <f t="shared" si="0"/>
        <v>IBVS 5502 </v>
      </c>
      <c r="B37" s="2" t="str">
        <f t="shared" si="1"/>
        <v>I</v>
      </c>
      <c r="C37" s="64">
        <f t="shared" si="2"/>
        <v>52957.609299999996</v>
      </c>
      <c r="D37" s="12" t="str">
        <f t="shared" si="3"/>
        <v>vis</v>
      </c>
      <c r="E37" s="12">
        <f>VLOOKUP(C37,Active!C$21:E$970,3,FALSE)</f>
        <v>17306.984729311029</v>
      </c>
      <c r="F37" s="2" t="s">
        <v>94</v>
      </c>
      <c r="G37" s="12" t="str">
        <f t="shared" si="4"/>
        <v>52957.6093</v>
      </c>
      <c r="H37" s="64">
        <f t="shared" si="5"/>
        <v>17307</v>
      </c>
      <c r="I37" s="73" t="s">
        <v>202</v>
      </c>
      <c r="J37" s="74" t="s">
        <v>203</v>
      </c>
      <c r="K37" s="73">
        <v>17307</v>
      </c>
      <c r="L37" s="73" t="s">
        <v>204</v>
      </c>
      <c r="M37" s="74" t="s">
        <v>193</v>
      </c>
      <c r="N37" s="74" t="s">
        <v>199</v>
      </c>
      <c r="O37" s="75" t="s">
        <v>200</v>
      </c>
      <c r="P37" s="76" t="s">
        <v>201</v>
      </c>
    </row>
    <row r="38" spans="1:16" ht="12.75" customHeight="1" x14ac:dyDescent="0.2">
      <c r="A38" s="64" t="str">
        <f t="shared" si="0"/>
        <v>IBVS 5502 </v>
      </c>
      <c r="B38" s="2" t="str">
        <f t="shared" si="1"/>
        <v>I</v>
      </c>
      <c r="C38" s="64">
        <f t="shared" si="2"/>
        <v>52966.5746</v>
      </c>
      <c r="D38" s="12" t="str">
        <f t="shared" si="3"/>
        <v>vis</v>
      </c>
      <c r="E38" s="12">
        <f>VLOOKUP(C38,Active!C$21:E$970,3,FALSE)</f>
        <v>17315.985322165718</v>
      </c>
      <c r="F38" s="2" t="s">
        <v>94</v>
      </c>
      <c r="G38" s="12" t="str">
        <f t="shared" si="4"/>
        <v>52966.5746</v>
      </c>
      <c r="H38" s="64">
        <f t="shared" si="5"/>
        <v>17316</v>
      </c>
      <c r="I38" s="73" t="s">
        <v>205</v>
      </c>
      <c r="J38" s="74" t="s">
        <v>206</v>
      </c>
      <c r="K38" s="73">
        <v>17316</v>
      </c>
      <c r="L38" s="73" t="s">
        <v>207</v>
      </c>
      <c r="M38" s="74" t="s">
        <v>193</v>
      </c>
      <c r="N38" s="74" t="s">
        <v>199</v>
      </c>
      <c r="O38" s="75" t="s">
        <v>200</v>
      </c>
      <c r="P38" s="76" t="s">
        <v>201</v>
      </c>
    </row>
    <row r="39" spans="1:16" ht="12.75" customHeight="1" x14ac:dyDescent="0.2">
      <c r="A39" s="64" t="str">
        <f t="shared" si="0"/>
        <v>BAVM 172 </v>
      </c>
      <c r="B39" s="2" t="str">
        <f t="shared" si="1"/>
        <v>I</v>
      </c>
      <c r="C39" s="64">
        <f t="shared" si="2"/>
        <v>52983.507400000002</v>
      </c>
      <c r="D39" s="12" t="str">
        <f t="shared" si="3"/>
        <v>vis</v>
      </c>
      <c r="E39" s="12">
        <f>VLOOKUP(C39,Active!C$21:E$970,3,FALSE)</f>
        <v>17332.98477992952</v>
      </c>
      <c r="F39" s="2" t="s">
        <v>94</v>
      </c>
      <c r="G39" s="12" t="str">
        <f t="shared" si="4"/>
        <v>52983.5074</v>
      </c>
      <c r="H39" s="64">
        <f t="shared" si="5"/>
        <v>17333</v>
      </c>
      <c r="I39" s="73" t="s">
        <v>208</v>
      </c>
      <c r="J39" s="74" t="s">
        <v>209</v>
      </c>
      <c r="K39" s="73">
        <v>17333</v>
      </c>
      <c r="L39" s="73" t="s">
        <v>204</v>
      </c>
      <c r="M39" s="74" t="s">
        <v>193</v>
      </c>
      <c r="N39" s="74" t="s">
        <v>210</v>
      </c>
      <c r="O39" s="75" t="s">
        <v>211</v>
      </c>
      <c r="P39" s="76" t="s">
        <v>212</v>
      </c>
    </row>
    <row r="40" spans="1:16" ht="12.75" customHeight="1" x14ac:dyDescent="0.2">
      <c r="A40" s="64" t="str">
        <f t="shared" si="0"/>
        <v>BAVM 173 </v>
      </c>
      <c r="B40" s="2" t="str">
        <f t="shared" si="1"/>
        <v>II</v>
      </c>
      <c r="C40" s="64">
        <f t="shared" si="2"/>
        <v>53387.416499999999</v>
      </c>
      <c r="D40" s="12" t="str">
        <f t="shared" si="3"/>
        <v>vis</v>
      </c>
      <c r="E40" s="12">
        <f>VLOOKUP(C40,Active!C$21:E$970,3,FALSE)</f>
        <v>17738.483910957129</v>
      </c>
      <c r="F40" s="2" t="s">
        <v>94</v>
      </c>
      <c r="G40" s="12" t="str">
        <f t="shared" si="4"/>
        <v>53387.4165</v>
      </c>
      <c r="H40" s="64">
        <f t="shared" si="5"/>
        <v>17738.5</v>
      </c>
      <c r="I40" s="73" t="s">
        <v>213</v>
      </c>
      <c r="J40" s="74" t="s">
        <v>214</v>
      </c>
      <c r="K40" s="73" t="s">
        <v>215</v>
      </c>
      <c r="L40" s="73" t="s">
        <v>216</v>
      </c>
      <c r="M40" s="74" t="s">
        <v>193</v>
      </c>
      <c r="N40" s="74" t="s">
        <v>210</v>
      </c>
      <c r="O40" s="75" t="s">
        <v>217</v>
      </c>
      <c r="P40" s="76" t="s">
        <v>218</v>
      </c>
    </row>
    <row r="41" spans="1:16" ht="12.75" customHeight="1" x14ac:dyDescent="0.2">
      <c r="A41" s="64" t="str">
        <f t="shared" si="0"/>
        <v>IBVS 5672 </v>
      </c>
      <c r="B41" s="2" t="str">
        <f t="shared" si="1"/>
        <v>I</v>
      </c>
      <c r="C41" s="64">
        <f t="shared" si="2"/>
        <v>53682.7549</v>
      </c>
      <c r="D41" s="12" t="str">
        <f t="shared" si="3"/>
        <v>vis</v>
      </c>
      <c r="E41" s="12">
        <f>VLOOKUP(C41,Active!C$21:E$970,3,FALSE)</f>
        <v>18034.984941904648</v>
      </c>
      <c r="F41" s="2" t="s">
        <v>94</v>
      </c>
      <c r="G41" s="12" t="str">
        <f t="shared" si="4"/>
        <v>53682.7549</v>
      </c>
      <c r="H41" s="64">
        <f t="shared" si="5"/>
        <v>18035</v>
      </c>
      <c r="I41" s="73" t="s">
        <v>219</v>
      </c>
      <c r="J41" s="74" t="s">
        <v>220</v>
      </c>
      <c r="K41" s="73" t="s">
        <v>221</v>
      </c>
      <c r="L41" s="73" t="s">
        <v>222</v>
      </c>
      <c r="M41" s="74" t="s">
        <v>193</v>
      </c>
      <c r="N41" s="74" t="s">
        <v>199</v>
      </c>
      <c r="O41" s="75" t="s">
        <v>223</v>
      </c>
      <c r="P41" s="76" t="s">
        <v>224</v>
      </c>
    </row>
    <row r="42" spans="1:16" ht="12.75" customHeight="1" x14ac:dyDescent="0.2">
      <c r="A42" s="64" t="str">
        <f t="shared" si="0"/>
        <v>OEJV 0074 </v>
      </c>
      <c r="B42" s="2" t="str">
        <f t="shared" si="1"/>
        <v>I</v>
      </c>
      <c r="C42" s="64">
        <f t="shared" si="2"/>
        <v>53746.5023</v>
      </c>
      <c r="D42" s="12" t="str">
        <f t="shared" si="3"/>
        <v>vis</v>
      </c>
      <c r="E42" s="12">
        <f>VLOOKUP(C42,Active!C$21:E$970,3,FALSE)</f>
        <v>18098.983290308461</v>
      </c>
      <c r="F42" s="2" t="s">
        <v>94</v>
      </c>
      <c r="G42" s="12" t="str">
        <f t="shared" si="4"/>
        <v>53746.50230</v>
      </c>
      <c r="H42" s="64">
        <f t="shared" si="5"/>
        <v>18099</v>
      </c>
      <c r="I42" s="73" t="s">
        <v>225</v>
      </c>
      <c r="J42" s="74" t="s">
        <v>226</v>
      </c>
      <c r="K42" s="73" t="s">
        <v>227</v>
      </c>
      <c r="L42" s="73" t="s">
        <v>228</v>
      </c>
      <c r="M42" s="74" t="s">
        <v>229</v>
      </c>
      <c r="N42" s="74" t="s">
        <v>46</v>
      </c>
      <c r="O42" s="75" t="s">
        <v>230</v>
      </c>
      <c r="P42" s="76" t="s">
        <v>231</v>
      </c>
    </row>
    <row r="43" spans="1:16" ht="12.75" customHeight="1" x14ac:dyDescent="0.2">
      <c r="A43" s="64" t="str">
        <f t="shared" ref="A43:A74" si="6">P43</f>
        <v>OEJV 0074 </v>
      </c>
      <c r="B43" s="2" t="str">
        <f t="shared" ref="B43:B74" si="7">IF(H43=INT(H43),"I","II")</f>
        <v>I</v>
      </c>
      <c r="C43" s="64">
        <f t="shared" ref="C43:C74" si="8">1*G43</f>
        <v>53759.452870000001</v>
      </c>
      <c r="D43" s="12" t="str">
        <f t="shared" ref="D43:D74" si="9">VLOOKUP(F43,I$1:J$5,2,FALSE)</f>
        <v>vis</v>
      </c>
      <c r="E43" s="12">
        <f>VLOOKUP(C43,Active!C$21:E$970,3,FALSE)</f>
        <v>18111.984841601345</v>
      </c>
      <c r="F43" s="2" t="s">
        <v>94</v>
      </c>
      <c r="G43" s="12" t="str">
        <f t="shared" ref="G43:G74" si="10">MID(I43,3,LEN(I43)-3)</f>
        <v>53759.45287</v>
      </c>
      <c r="H43" s="64">
        <f t="shared" ref="H43:H74" si="11">1*K43</f>
        <v>18112</v>
      </c>
      <c r="I43" s="73" t="s">
        <v>232</v>
      </c>
      <c r="J43" s="74" t="s">
        <v>233</v>
      </c>
      <c r="K43" s="73" t="s">
        <v>234</v>
      </c>
      <c r="L43" s="73" t="s">
        <v>235</v>
      </c>
      <c r="M43" s="74" t="s">
        <v>229</v>
      </c>
      <c r="N43" s="74" t="s">
        <v>46</v>
      </c>
      <c r="O43" s="75" t="s">
        <v>230</v>
      </c>
      <c r="P43" s="76" t="s">
        <v>231</v>
      </c>
    </row>
    <row r="44" spans="1:16" ht="12.75" customHeight="1" x14ac:dyDescent="0.2">
      <c r="A44" s="64" t="str">
        <f t="shared" si="6"/>
        <v>BAVM 186 </v>
      </c>
      <c r="B44" s="2" t="str">
        <f t="shared" si="7"/>
        <v>I</v>
      </c>
      <c r="C44" s="64">
        <f t="shared" si="8"/>
        <v>53780.370199999998</v>
      </c>
      <c r="D44" s="12" t="str">
        <f t="shared" si="9"/>
        <v>vis</v>
      </c>
      <c r="E44" s="12">
        <f>VLOOKUP(C44,Active!C$21:E$970,3,FALSE)</f>
        <v>18132.98451489025</v>
      </c>
      <c r="F44" s="2" t="s">
        <v>94</v>
      </c>
      <c r="G44" s="12" t="str">
        <f t="shared" si="10"/>
        <v>53780.3702</v>
      </c>
      <c r="H44" s="64">
        <f t="shared" si="11"/>
        <v>18133</v>
      </c>
      <c r="I44" s="73" t="s">
        <v>236</v>
      </c>
      <c r="J44" s="74" t="s">
        <v>237</v>
      </c>
      <c r="K44" s="73" t="s">
        <v>238</v>
      </c>
      <c r="L44" s="73" t="s">
        <v>239</v>
      </c>
      <c r="M44" s="74" t="s">
        <v>229</v>
      </c>
      <c r="N44" s="77" t="s">
        <v>210</v>
      </c>
      <c r="O44" s="75" t="s">
        <v>240</v>
      </c>
      <c r="P44" s="76" t="s">
        <v>241</v>
      </c>
    </row>
    <row r="45" spans="1:16" ht="12.75" customHeight="1" x14ac:dyDescent="0.2">
      <c r="A45" s="64" t="str">
        <f t="shared" si="6"/>
        <v>IBVS 5820 </v>
      </c>
      <c r="B45" s="2" t="str">
        <f t="shared" si="7"/>
        <v>I</v>
      </c>
      <c r="C45" s="64">
        <f t="shared" si="8"/>
        <v>54442.761299999998</v>
      </c>
      <c r="D45" s="12" t="str">
        <f t="shared" si="9"/>
        <v>vis</v>
      </c>
      <c r="E45" s="12">
        <f>VLOOKUP(C45,Active!C$21:E$970,3,FALSE)</f>
        <v>18797.983187736256</v>
      </c>
      <c r="F45" s="2" t="s">
        <v>94</v>
      </c>
      <c r="G45" s="12" t="str">
        <f t="shared" si="10"/>
        <v>54442.7613</v>
      </c>
      <c r="H45" s="64">
        <f t="shared" si="11"/>
        <v>18798</v>
      </c>
      <c r="I45" s="73" t="s">
        <v>242</v>
      </c>
      <c r="J45" s="74" t="s">
        <v>243</v>
      </c>
      <c r="K45" s="73">
        <v>18798</v>
      </c>
      <c r="L45" s="73" t="s">
        <v>244</v>
      </c>
      <c r="M45" s="74" t="s">
        <v>229</v>
      </c>
      <c r="N45" s="74" t="s">
        <v>245</v>
      </c>
      <c r="O45" s="75" t="s">
        <v>223</v>
      </c>
      <c r="P45" s="76" t="s">
        <v>246</v>
      </c>
    </row>
    <row r="46" spans="1:16" ht="12.75" customHeight="1" x14ac:dyDescent="0.2">
      <c r="A46" s="64" t="str">
        <f t="shared" si="6"/>
        <v>BAVM 201 </v>
      </c>
      <c r="B46" s="2" t="str">
        <f t="shared" si="7"/>
        <v>I</v>
      </c>
      <c r="C46" s="64">
        <f t="shared" si="8"/>
        <v>54506.510900000001</v>
      </c>
      <c r="D46" s="12" t="str">
        <f t="shared" si="9"/>
        <v>vis</v>
      </c>
      <c r="E46" s="12">
        <f>VLOOKUP(C46,Active!C$21:E$970,3,FALSE)</f>
        <v>18861.9837448006</v>
      </c>
      <c r="F46" s="2" t="s">
        <v>94</v>
      </c>
      <c r="G46" s="12" t="str">
        <f t="shared" si="10"/>
        <v>54506.5109</v>
      </c>
      <c r="H46" s="64">
        <f t="shared" si="11"/>
        <v>18862</v>
      </c>
      <c r="I46" s="73" t="s">
        <v>247</v>
      </c>
      <c r="J46" s="74" t="s">
        <v>248</v>
      </c>
      <c r="K46" s="73">
        <v>18862</v>
      </c>
      <c r="L46" s="73" t="s">
        <v>249</v>
      </c>
      <c r="M46" s="74" t="s">
        <v>229</v>
      </c>
      <c r="N46" s="77" t="s">
        <v>210</v>
      </c>
      <c r="O46" s="75" t="s">
        <v>217</v>
      </c>
      <c r="P46" s="76" t="s">
        <v>250</v>
      </c>
    </row>
    <row r="47" spans="1:16" ht="12.75" customHeight="1" x14ac:dyDescent="0.2">
      <c r="A47" s="64" t="str">
        <f t="shared" si="6"/>
        <v>IBVS 5871 </v>
      </c>
      <c r="B47" s="2" t="str">
        <f t="shared" si="7"/>
        <v>II</v>
      </c>
      <c r="C47" s="64">
        <f t="shared" si="8"/>
        <v>54787.905200000001</v>
      </c>
      <c r="D47" s="12" t="str">
        <f t="shared" si="9"/>
        <v>vis</v>
      </c>
      <c r="E47" s="12">
        <f>VLOOKUP(C47,Active!C$21:E$970,3,FALSE)</f>
        <v>19144.485783318978</v>
      </c>
      <c r="F47" s="2" t="s">
        <v>94</v>
      </c>
      <c r="G47" s="12" t="str">
        <f t="shared" si="10"/>
        <v>54787.9052</v>
      </c>
      <c r="H47" s="64">
        <f t="shared" si="11"/>
        <v>19144.5</v>
      </c>
      <c r="I47" s="73" t="s">
        <v>251</v>
      </c>
      <c r="J47" s="74" t="s">
        <v>252</v>
      </c>
      <c r="K47" s="73">
        <v>19144.5</v>
      </c>
      <c r="L47" s="73" t="s">
        <v>253</v>
      </c>
      <c r="M47" s="74" t="s">
        <v>229</v>
      </c>
      <c r="N47" s="74" t="s">
        <v>94</v>
      </c>
      <c r="O47" s="75" t="s">
        <v>254</v>
      </c>
      <c r="P47" s="76" t="s">
        <v>255</v>
      </c>
    </row>
    <row r="48" spans="1:16" ht="12.75" customHeight="1" x14ac:dyDescent="0.2">
      <c r="A48" s="64" t="str">
        <f t="shared" si="6"/>
        <v>BAVM 209 </v>
      </c>
      <c r="B48" s="2" t="str">
        <f t="shared" si="7"/>
        <v>I</v>
      </c>
      <c r="C48" s="64">
        <f t="shared" si="8"/>
        <v>54827.247300000003</v>
      </c>
      <c r="D48" s="12" t="str">
        <f t="shared" si="9"/>
        <v>vis</v>
      </c>
      <c r="E48" s="12">
        <f>VLOOKUP(C48,Active!C$21:E$970,3,FALSE)</f>
        <v>19183.982757669895</v>
      </c>
      <c r="F48" s="2" t="s">
        <v>94</v>
      </c>
      <c r="G48" s="12" t="str">
        <f t="shared" si="10"/>
        <v>54827.2473</v>
      </c>
      <c r="H48" s="64">
        <f t="shared" si="11"/>
        <v>19184</v>
      </c>
      <c r="I48" s="73" t="s">
        <v>256</v>
      </c>
      <c r="J48" s="74" t="s">
        <v>257</v>
      </c>
      <c r="K48" s="73">
        <v>19184</v>
      </c>
      <c r="L48" s="73" t="s">
        <v>258</v>
      </c>
      <c r="M48" s="74" t="s">
        <v>229</v>
      </c>
      <c r="N48" s="74" t="s">
        <v>194</v>
      </c>
      <c r="O48" s="75" t="s">
        <v>259</v>
      </c>
      <c r="P48" s="76" t="s">
        <v>260</v>
      </c>
    </row>
    <row r="49" spans="1:16" ht="12.75" customHeight="1" x14ac:dyDescent="0.2">
      <c r="A49" s="64" t="str">
        <f t="shared" si="6"/>
        <v>IBVS 5894 </v>
      </c>
      <c r="B49" s="2" t="str">
        <f t="shared" si="7"/>
        <v>II</v>
      </c>
      <c r="C49" s="64">
        <f t="shared" si="8"/>
        <v>54845.675799999997</v>
      </c>
      <c r="D49" s="12" t="str">
        <f t="shared" si="9"/>
        <v>vis</v>
      </c>
      <c r="E49" s="12">
        <f>VLOOKUP(C49,Active!C$21:E$970,3,FALSE)</f>
        <v>19202.483803415438</v>
      </c>
      <c r="F49" s="2" t="s">
        <v>94</v>
      </c>
      <c r="G49" s="12" t="str">
        <f t="shared" si="10"/>
        <v>54845.6758</v>
      </c>
      <c r="H49" s="64">
        <f t="shared" si="11"/>
        <v>19202.5</v>
      </c>
      <c r="I49" s="73" t="s">
        <v>261</v>
      </c>
      <c r="J49" s="74" t="s">
        <v>262</v>
      </c>
      <c r="K49" s="73">
        <v>19202.5</v>
      </c>
      <c r="L49" s="73" t="s">
        <v>263</v>
      </c>
      <c r="M49" s="74" t="s">
        <v>229</v>
      </c>
      <c r="N49" s="74" t="s">
        <v>94</v>
      </c>
      <c r="O49" s="75" t="s">
        <v>254</v>
      </c>
      <c r="P49" s="76" t="s">
        <v>264</v>
      </c>
    </row>
    <row r="50" spans="1:16" ht="12.75" customHeight="1" x14ac:dyDescent="0.2">
      <c r="A50" s="64" t="str">
        <f t="shared" si="6"/>
        <v>BAVM 228 </v>
      </c>
      <c r="B50" s="2" t="str">
        <f t="shared" si="7"/>
        <v>II</v>
      </c>
      <c r="C50" s="64">
        <f t="shared" si="8"/>
        <v>55953.311699999998</v>
      </c>
      <c r="D50" s="12" t="str">
        <f t="shared" si="9"/>
        <v>vis</v>
      </c>
      <c r="E50" s="12">
        <f>VLOOKUP(C50,Active!C$21:E$970,3,FALSE)</f>
        <v>20314.480029657894</v>
      </c>
      <c r="F50" s="2" t="s">
        <v>94</v>
      </c>
      <c r="G50" s="12" t="str">
        <f t="shared" si="10"/>
        <v>55953.3117</v>
      </c>
      <c r="H50" s="64">
        <f t="shared" si="11"/>
        <v>20314.5</v>
      </c>
      <c r="I50" s="73" t="s">
        <v>265</v>
      </c>
      <c r="J50" s="74" t="s">
        <v>266</v>
      </c>
      <c r="K50" s="73">
        <v>20314.5</v>
      </c>
      <c r="L50" s="73" t="s">
        <v>267</v>
      </c>
      <c r="M50" s="74" t="s">
        <v>229</v>
      </c>
      <c r="N50" s="74" t="s">
        <v>94</v>
      </c>
      <c r="O50" s="75" t="s">
        <v>268</v>
      </c>
      <c r="P50" s="76" t="s">
        <v>269</v>
      </c>
    </row>
    <row r="51" spans="1:16" ht="12.75" customHeight="1" x14ac:dyDescent="0.2">
      <c r="A51" s="64" t="str">
        <f t="shared" si="6"/>
        <v>BAVM 232 </v>
      </c>
      <c r="B51" s="2" t="str">
        <f t="shared" si="7"/>
        <v>I</v>
      </c>
      <c r="C51" s="64">
        <f t="shared" si="8"/>
        <v>56334.3145</v>
      </c>
      <c r="D51" s="12" t="str">
        <f t="shared" si="9"/>
        <v>vis</v>
      </c>
      <c r="E51" s="12">
        <f>VLOOKUP(C51,Active!C$21:E$970,3,FALSE)</f>
        <v>20696.982687605159</v>
      </c>
      <c r="F51" s="2" t="s">
        <v>94</v>
      </c>
      <c r="G51" s="12" t="str">
        <f t="shared" si="10"/>
        <v>56334.3145</v>
      </c>
      <c r="H51" s="64">
        <f t="shared" si="11"/>
        <v>20697</v>
      </c>
      <c r="I51" s="73" t="s">
        <v>270</v>
      </c>
      <c r="J51" s="74" t="s">
        <v>271</v>
      </c>
      <c r="K51" s="73">
        <v>20697</v>
      </c>
      <c r="L51" s="73" t="s">
        <v>258</v>
      </c>
      <c r="M51" s="74" t="s">
        <v>229</v>
      </c>
      <c r="N51" s="77" t="s">
        <v>210</v>
      </c>
      <c r="O51" s="75" t="s">
        <v>217</v>
      </c>
      <c r="P51" s="76" t="s">
        <v>272</v>
      </c>
    </row>
    <row r="52" spans="1:16" ht="12.75" customHeight="1" x14ac:dyDescent="0.2">
      <c r="A52" s="64" t="str">
        <f t="shared" si="6"/>
        <v>OEJV 0160 </v>
      </c>
      <c r="B52" s="2" t="str">
        <f t="shared" si="7"/>
        <v>I</v>
      </c>
      <c r="C52" s="64">
        <f t="shared" si="8"/>
        <v>56538.507810000003</v>
      </c>
      <c r="D52" s="12" t="str">
        <f t="shared" si="9"/>
        <v>vis</v>
      </c>
      <c r="E52" s="12">
        <f>VLOOKUP(C52,Active!C$21:E$970,3,FALSE)</f>
        <v>20901.979826235241</v>
      </c>
      <c r="F52" s="2" t="s">
        <v>94</v>
      </c>
      <c r="G52" s="12" t="str">
        <f t="shared" si="10"/>
        <v>56538.50781</v>
      </c>
      <c r="H52" s="64">
        <f t="shared" si="11"/>
        <v>20902</v>
      </c>
      <c r="I52" s="73" t="s">
        <v>273</v>
      </c>
      <c r="J52" s="74" t="s">
        <v>274</v>
      </c>
      <c r="K52" s="73">
        <v>20902</v>
      </c>
      <c r="L52" s="73" t="s">
        <v>275</v>
      </c>
      <c r="M52" s="74" t="s">
        <v>229</v>
      </c>
      <c r="N52" s="74" t="s">
        <v>94</v>
      </c>
      <c r="O52" s="75" t="s">
        <v>276</v>
      </c>
      <c r="P52" s="76" t="s">
        <v>277</v>
      </c>
    </row>
    <row r="53" spans="1:16" ht="12.75" customHeight="1" x14ac:dyDescent="0.2">
      <c r="A53" s="64" t="str">
        <f t="shared" si="6"/>
        <v>BAVM 234 </v>
      </c>
      <c r="B53" s="2" t="str">
        <f t="shared" si="7"/>
        <v>II</v>
      </c>
      <c r="C53" s="64">
        <f t="shared" si="8"/>
        <v>56692.4015</v>
      </c>
      <c r="D53" s="12" t="str">
        <f t="shared" si="9"/>
        <v>vis</v>
      </c>
      <c r="E53" s="12">
        <f>VLOOKUP(C53,Active!C$21:E$970,3,FALSE)</f>
        <v>21056.479335074313</v>
      </c>
      <c r="F53" s="2" t="s">
        <v>94</v>
      </c>
      <c r="G53" s="12" t="str">
        <f t="shared" si="10"/>
        <v>56692.4015</v>
      </c>
      <c r="H53" s="64">
        <f t="shared" si="11"/>
        <v>21056.5</v>
      </c>
      <c r="I53" s="73" t="s">
        <v>278</v>
      </c>
      <c r="J53" s="74" t="s">
        <v>279</v>
      </c>
      <c r="K53" s="73">
        <v>21056.5</v>
      </c>
      <c r="L53" s="73" t="s">
        <v>280</v>
      </c>
      <c r="M53" s="74" t="s">
        <v>229</v>
      </c>
      <c r="N53" s="77" t="s">
        <v>210</v>
      </c>
      <c r="O53" s="75" t="s">
        <v>217</v>
      </c>
      <c r="P53" s="76" t="s">
        <v>281</v>
      </c>
    </row>
    <row r="54" spans="1:16" ht="12.75" customHeight="1" x14ac:dyDescent="0.2">
      <c r="A54" s="64" t="str">
        <f t="shared" si="6"/>
        <v>BAVM 234 </v>
      </c>
      <c r="B54" s="2" t="str">
        <f t="shared" si="7"/>
        <v>II</v>
      </c>
      <c r="C54" s="64">
        <f t="shared" si="8"/>
        <v>56698.377</v>
      </c>
      <c r="D54" s="12" t="str">
        <f t="shared" si="9"/>
        <v>vis</v>
      </c>
      <c r="E54" s="12">
        <f>VLOOKUP(C54,Active!C$21:E$970,3,FALSE)</f>
        <v>21062.478358264074</v>
      </c>
      <c r="F54" s="2" t="s">
        <v>94</v>
      </c>
      <c r="G54" s="12" t="str">
        <f t="shared" si="10"/>
        <v>56698.377</v>
      </c>
      <c r="H54" s="64">
        <f t="shared" si="11"/>
        <v>21062.5</v>
      </c>
      <c r="I54" s="73" t="s">
        <v>282</v>
      </c>
      <c r="J54" s="74" t="s">
        <v>283</v>
      </c>
      <c r="K54" s="73">
        <v>21062.5</v>
      </c>
      <c r="L54" s="73" t="s">
        <v>284</v>
      </c>
      <c r="M54" s="74" t="s">
        <v>229</v>
      </c>
      <c r="N54" s="77" t="s">
        <v>210</v>
      </c>
      <c r="O54" s="75" t="s">
        <v>217</v>
      </c>
      <c r="P54" s="76" t="s">
        <v>281</v>
      </c>
    </row>
    <row r="55" spans="1:16" ht="12.75" customHeight="1" x14ac:dyDescent="0.2">
      <c r="A55" s="64" t="str">
        <f t="shared" si="6"/>
        <v>BAVM 239 </v>
      </c>
      <c r="B55" s="2" t="str">
        <f t="shared" si="7"/>
        <v>I</v>
      </c>
      <c r="C55" s="64">
        <f t="shared" si="8"/>
        <v>57060.450700000001</v>
      </c>
      <c r="D55" s="12" t="str">
        <f t="shared" si="9"/>
        <v>vis</v>
      </c>
      <c r="E55" s="12">
        <f>VLOOKUP(C55,Active!C$21:E$970,3,FALSE)</f>
        <v>21425.97739980078</v>
      </c>
      <c r="F55" s="2" t="s">
        <v>94</v>
      </c>
      <c r="G55" s="12" t="str">
        <f t="shared" si="10"/>
        <v>57060.4507</v>
      </c>
      <c r="H55" s="64">
        <f t="shared" si="11"/>
        <v>21426</v>
      </c>
      <c r="I55" s="73" t="s">
        <v>285</v>
      </c>
      <c r="J55" s="74" t="s">
        <v>286</v>
      </c>
      <c r="K55" s="73">
        <v>21426</v>
      </c>
      <c r="L55" s="73" t="s">
        <v>287</v>
      </c>
      <c r="M55" s="74" t="s">
        <v>229</v>
      </c>
      <c r="N55" s="77" t="s">
        <v>210</v>
      </c>
      <c r="O55" s="75" t="s">
        <v>217</v>
      </c>
      <c r="P55" s="76" t="s">
        <v>288</v>
      </c>
    </row>
    <row r="56" spans="1:16" ht="12.75" customHeight="1" x14ac:dyDescent="0.2">
      <c r="A56" s="64" t="str">
        <f t="shared" si="6"/>
        <v> VSS 1.320 </v>
      </c>
      <c r="B56" s="2" t="str">
        <f t="shared" si="7"/>
        <v>II</v>
      </c>
      <c r="C56" s="64">
        <f t="shared" si="8"/>
        <v>29491.537</v>
      </c>
      <c r="D56" s="12" t="str">
        <f t="shared" si="9"/>
        <v>vis</v>
      </c>
      <c r="E56" s="12">
        <f>VLOOKUP(C56,Active!C$21:E$970,3,FALSE)</f>
        <v>-6251.4642540892064</v>
      </c>
      <c r="F56" s="2" t="s">
        <v>94</v>
      </c>
      <c r="G56" s="12" t="str">
        <f t="shared" si="10"/>
        <v>29491.537</v>
      </c>
      <c r="H56" s="64">
        <f t="shared" si="11"/>
        <v>-6251.5</v>
      </c>
      <c r="I56" s="73" t="s">
        <v>289</v>
      </c>
      <c r="J56" s="74" t="s">
        <v>290</v>
      </c>
      <c r="K56" s="73">
        <v>-6251.5</v>
      </c>
      <c r="L56" s="73" t="s">
        <v>291</v>
      </c>
      <c r="M56" s="74" t="s">
        <v>292</v>
      </c>
      <c r="N56" s="74"/>
      <c r="O56" s="75" t="s">
        <v>293</v>
      </c>
      <c r="P56" s="75" t="s">
        <v>44</v>
      </c>
    </row>
    <row r="57" spans="1:16" ht="12.75" customHeight="1" x14ac:dyDescent="0.2">
      <c r="A57" s="64" t="str">
        <f t="shared" si="6"/>
        <v> VSS 1.320 </v>
      </c>
      <c r="B57" s="2" t="str">
        <f t="shared" si="7"/>
        <v>II</v>
      </c>
      <c r="C57" s="64">
        <f t="shared" si="8"/>
        <v>30234.562000000002</v>
      </c>
      <c r="D57" s="12" t="str">
        <f t="shared" si="9"/>
        <v>vis</v>
      </c>
      <c r="E57" s="12">
        <f>VLOOKUP(C57,Active!C$21:E$970,3,FALSE)</f>
        <v>-5505.5142573404537</v>
      </c>
      <c r="F57" s="2" t="s">
        <v>94</v>
      </c>
      <c r="G57" s="12" t="str">
        <f t="shared" si="10"/>
        <v>30234.562</v>
      </c>
      <c r="H57" s="64">
        <f t="shared" si="11"/>
        <v>-5505.5</v>
      </c>
      <c r="I57" s="73" t="s">
        <v>294</v>
      </c>
      <c r="J57" s="74" t="s">
        <v>295</v>
      </c>
      <c r="K57" s="73">
        <v>-5505.5</v>
      </c>
      <c r="L57" s="73" t="s">
        <v>296</v>
      </c>
      <c r="M57" s="74" t="s">
        <v>292</v>
      </c>
      <c r="N57" s="74"/>
      <c r="O57" s="75" t="s">
        <v>293</v>
      </c>
      <c r="P57" s="75" t="s">
        <v>44</v>
      </c>
    </row>
    <row r="58" spans="1:16" ht="12.75" customHeight="1" x14ac:dyDescent="0.2">
      <c r="A58" s="64" t="str">
        <f t="shared" si="6"/>
        <v> VSS 1.320 </v>
      </c>
      <c r="B58" s="2" t="str">
        <f t="shared" si="7"/>
        <v>I</v>
      </c>
      <c r="C58" s="64">
        <f t="shared" si="8"/>
        <v>30327.696</v>
      </c>
      <c r="D58" s="12" t="str">
        <f t="shared" si="9"/>
        <v>vis</v>
      </c>
      <c r="E58" s="12">
        <f>VLOOKUP(C58,Active!C$21:E$970,3,FALSE)</f>
        <v>-5412.0136254677755</v>
      </c>
      <c r="F58" s="2" t="s">
        <v>94</v>
      </c>
      <c r="G58" s="12" t="str">
        <f t="shared" si="10"/>
        <v>30327.696</v>
      </c>
      <c r="H58" s="64">
        <f t="shared" si="11"/>
        <v>-5412</v>
      </c>
      <c r="I58" s="73" t="s">
        <v>297</v>
      </c>
      <c r="J58" s="74" t="s">
        <v>298</v>
      </c>
      <c r="K58" s="73">
        <v>-5412</v>
      </c>
      <c r="L58" s="73" t="s">
        <v>296</v>
      </c>
      <c r="M58" s="74" t="s">
        <v>292</v>
      </c>
      <c r="N58" s="74"/>
      <c r="O58" s="75" t="s">
        <v>293</v>
      </c>
      <c r="P58" s="75" t="s">
        <v>44</v>
      </c>
    </row>
    <row r="59" spans="1:16" ht="12.75" customHeight="1" x14ac:dyDescent="0.2">
      <c r="A59" s="64" t="str">
        <f t="shared" si="6"/>
        <v> VSS 1.320 </v>
      </c>
      <c r="B59" s="2" t="str">
        <f t="shared" si="7"/>
        <v>I</v>
      </c>
      <c r="C59" s="64">
        <f t="shared" si="8"/>
        <v>30377.564999999999</v>
      </c>
      <c r="D59" s="12" t="str">
        <f t="shared" si="9"/>
        <v>vis</v>
      </c>
      <c r="E59" s="12">
        <f>VLOOKUP(C59,Active!C$21:E$970,3,FALSE)</f>
        <v>-5361.9483108580889</v>
      </c>
      <c r="F59" s="2" t="s">
        <v>94</v>
      </c>
      <c r="G59" s="12" t="str">
        <f t="shared" si="10"/>
        <v>30377.565</v>
      </c>
      <c r="H59" s="64">
        <f t="shared" si="11"/>
        <v>-5362</v>
      </c>
      <c r="I59" s="73" t="s">
        <v>299</v>
      </c>
      <c r="J59" s="74" t="s">
        <v>300</v>
      </c>
      <c r="K59" s="73">
        <v>-5362</v>
      </c>
      <c r="L59" s="73" t="s">
        <v>301</v>
      </c>
      <c r="M59" s="74" t="s">
        <v>292</v>
      </c>
      <c r="N59" s="74"/>
      <c r="O59" s="75" t="s">
        <v>293</v>
      </c>
      <c r="P59" s="75" t="s">
        <v>44</v>
      </c>
    </row>
    <row r="60" spans="1:16" ht="12.75" customHeight="1" x14ac:dyDescent="0.2">
      <c r="A60" s="64" t="str">
        <f t="shared" si="6"/>
        <v> VSS 1.320 </v>
      </c>
      <c r="B60" s="2" t="str">
        <f t="shared" si="7"/>
        <v>I</v>
      </c>
      <c r="C60" s="64">
        <f t="shared" si="8"/>
        <v>30381.48</v>
      </c>
      <c r="D60" s="12" t="str">
        <f t="shared" si="9"/>
        <v>vis</v>
      </c>
      <c r="E60" s="12">
        <f>VLOOKUP(C60,Active!C$21:E$970,3,FALSE)</f>
        <v>-5358.0178990451996</v>
      </c>
      <c r="F60" s="2" t="s">
        <v>94</v>
      </c>
      <c r="G60" s="12" t="str">
        <f t="shared" si="10"/>
        <v>30381.480</v>
      </c>
      <c r="H60" s="64">
        <f t="shared" si="11"/>
        <v>-5358</v>
      </c>
      <c r="I60" s="73" t="s">
        <v>302</v>
      </c>
      <c r="J60" s="74" t="s">
        <v>303</v>
      </c>
      <c r="K60" s="73">
        <v>-5358</v>
      </c>
      <c r="L60" s="73" t="s">
        <v>138</v>
      </c>
      <c r="M60" s="74" t="s">
        <v>292</v>
      </c>
      <c r="N60" s="74"/>
      <c r="O60" s="75" t="s">
        <v>293</v>
      </c>
      <c r="P60" s="75" t="s">
        <v>44</v>
      </c>
    </row>
    <row r="61" spans="1:16" ht="12.75" customHeight="1" x14ac:dyDescent="0.2">
      <c r="A61" s="64" t="str">
        <f t="shared" si="6"/>
        <v> VSS 1.320 </v>
      </c>
      <c r="B61" s="2" t="str">
        <f t="shared" si="7"/>
        <v>I</v>
      </c>
      <c r="C61" s="64">
        <f t="shared" si="8"/>
        <v>30621.566999999999</v>
      </c>
      <c r="D61" s="12" t="str">
        <f t="shared" si="9"/>
        <v>vis</v>
      </c>
      <c r="E61" s="12">
        <f>VLOOKUP(C61,Active!C$21:E$970,3,FALSE)</f>
        <v>-5116.9857710960496</v>
      </c>
      <c r="F61" s="2" t="s">
        <v>94</v>
      </c>
      <c r="G61" s="12" t="str">
        <f t="shared" si="10"/>
        <v>30621.567</v>
      </c>
      <c r="H61" s="64">
        <f t="shared" si="11"/>
        <v>-5117</v>
      </c>
      <c r="I61" s="73" t="s">
        <v>304</v>
      </c>
      <c r="J61" s="74" t="s">
        <v>305</v>
      </c>
      <c r="K61" s="73">
        <v>-5117</v>
      </c>
      <c r="L61" s="73" t="s">
        <v>306</v>
      </c>
      <c r="M61" s="74" t="s">
        <v>292</v>
      </c>
      <c r="N61" s="74"/>
      <c r="O61" s="75" t="s">
        <v>293</v>
      </c>
      <c r="P61" s="75" t="s">
        <v>44</v>
      </c>
    </row>
    <row r="62" spans="1:16" ht="12.75" customHeight="1" x14ac:dyDescent="0.2">
      <c r="A62" s="64" t="str">
        <f t="shared" si="6"/>
        <v> VSS 1.320 </v>
      </c>
      <c r="B62" s="2" t="str">
        <f t="shared" si="7"/>
        <v>II</v>
      </c>
      <c r="C62" s="64">
        <f t="shared" si="8"/>
        <v>30782.45</v>
      </c>
      <c r="D62" s="12" t="str">
        <f t="shared" si="9"/>
        <v>vis</v>
      </c>
      <c r="E62" s="12">
        <f>VLOOKUP(C62,Active!C$21:E$970,3,FALSE)</f>
        <v>-4955.4694380965802</v>
      </c>
      <c r="F62" s="2" t="s">
        <v>94</v>
      </c>
      <c r="G62" s="12" t="str">
        <f t="shared" si="10"/>
        <v>30782.450</v>
      </c>
      <c r="H62" s="64">
        <f t="shared" si="11"/>
        <v>-4955.5</v>
      </c>
      <c r="I62" s="73" t="s">
        <v>307</v>
      </c>
      <c r="J62" s="74" t="s">
        <v>308</v>
      </c>
      <c r="K62" s="73">
        <v>-4955.5</v>
      </c>
      <c r="L62" s="73" t="s">
        <v>309</v>
      </c>
      <c r="M62" s="74" t="s">
        <v>292</v>
      </c>
      <c r="N62" s="74"/>
      <c r="O62" s="75" t="s">
        <v>293</v>
      </c>
      <c r="P62" s="75" t="s">
        <v>44</v>
      </c>
    </row>
    <row r="63" spans="1:16" ht="12.75" customHeight="1" x14ac:dyDescent="0.2">
      <c r="A63" s="64" t="str">
        <f t="shared" si="6"/>
        <v> VSS 1.320 </v>
      </c>
      <c r="B63" s="2" t="str">
        <f t="shared" si="7"/>
        <v>II</v>
      </c>
      <c r="C63" s="64">
        <f t="shared" si="8"/>
        <v>31075.269</v>
      </c>
      <c r="D63" s="12" t="str">
        <f t="shared" si="9"/>
        <v>vis</v>
      </c>
      <c r="E63" s="12">
        <f>VLOOKUP(C63,Active!C$21:E$970,3,FALSE)</f>
        <v>-4661.4977250344728</v>
      </c>
      <c r="F63" s="2" t="s">
        <v>94</v>
      </c>
      <c r="G63" s="12" t="str">
        <f t="shared" si="10"/>
        <v>31075.269</v>
      </c>
      <c r="H63" s="64">
        <f t="shared" si="11"/>
        <v>-4661.5</v>
      </c>
      <c r="I63" s="73" t="s">
        <v>310</v>
      </c>
      <c r="J63" s="74" t="s">
        <v>311</v>
      </c>
      <c r="K63" s="73">
        <v>-4661.5</v>
      </c>
      <c r="L63" s="73" t="s">
        <v>158</v>
      </c>
      <c r="M63" s="74" t="s">
        <v>292</v>
      </c>
      <c r="N63" s="74"/>
      <c r="O63" s="75" t="s">
        <v>293</v>
      </c>
      <c r="P63" s="75" t="s">
        <v>44</v>
      </c>
    </row>
    <row r="64" spans="1:16" ht="12.75" customHeight="1" x14ac:dyDescent="0.2">
      <c r="A64" s="64" t="str">
        <f t="shared" si="6"/>
        <v> AC 174.19 </v>
      </c>
      <c r="B64" s="2" t="str">
        <f t="shared" si="7"/>
        <v>I</v>
      </c>
      <c r="C64" s="64">
        <f t="shared" si="8"/>
        <v>33949.436000000002</v>
      </c>
      <c r="D64" s="12" t="str">
        <f t="shared" si="9"/>
        <v>vis</v>
      </c>
      <c r="E64" s="12">
        <f>VLOOKUP(C64,Active!C$21:E$970,3,FALSE)</f>
        <v>-1776.016261684829</v>
      </c>
      <c r="F64" s="2" t="s">
        <v>94</v>
      </c>
      <c r="G64" s="12" t="str">
        <f t="shared" si="10"/>
        <v>33949.436</v>
      </c>
      <c r="H64" s="64">
        <f t="shared" si="11"/>
        <v>-1776</v>
      </c>
      <c r="I64" s="73" t="s">
        <v>312</v>
      </c>
      <c r="J64" s="74" t="s">
        <v>313</v>
      </c>
      <c r="K64" s="73">
        <v>-1776</v>
      </c>
      <c r="L64" s="73" t="s">
        <v>142</v>
      </c>
      <c r="M64" s="74" t="s">
        <v>292</v>
      </c>
      <c r="N64" s="74"/>
      <c r="O64" s="75" t="s">
        <v>314</v>
      </c>
      <c r="P64" s="75" t="s">
        <v>47</v>
      </c>
    </row>
    <row r="65" spans="1:16" ht="12.75" customHeight="1" x14ac:dyDescent="0.2">
      <c r="A65" s="64" t="str">
        <f t="shared" si="6"/>
        <v> AC 174.19 </v>
      </c>
      <c r="B65" s="2" t="str">
        <f t="shared" si="7"/>
        <v>I</v>
      </c>
      <c r="C65" s="64">
        <f t="shared" si="8"/>
        <v>34663.61</v>
      </c>
      <c r="D65" s="12" t="str">
        <f t="shared" si="9"/>
        <v>vis</v>
      </c>
      <c r="E65" s="12">
        <f>VLOOKUP(C65,Active!C$21:E$970,3,FALSE)</f>
        <v>-1059.0308399587202</v>
      </c>
      <c r="F65" s="2" t="s">
        <v>94</v>
      </c>
      <c r="G65" s="12" t="str">
        <f t="shared" si="10"/>
        <v>34663.610</v>
      </c>
      <c r="H65" s="64">
        <f t="shared" si="11"/>
        <v>-1059</v>
      </c>
      <c r="I65" s="73" t="s">
        <v>315</v>
      </c>
      <c r="J65" s="74" t="s">
        <v>316</v>
      </c>
      <c r="K65" s="73">
        <v>-1059</v>
      </c>
      <c r="L65" s="73" t="s">
        <v>317</v>
      </c>
      <c r="M65" s="74" t="s">
        <v>292</v>
      </c>
      <c r="N65" s="74"/>
      <c r="O65" s="75" t="s">
        <v>314</v>
      </c>
      <c r="P65" s="75" t="s">
        <v>47</v>
      </c>
    </row>
    <row r="66" spans="1:16" ht="12.75" customHeight="1" x14ac:dyDescent="0.2">
      <c r="A66" s="64" t="str">
        <f t="shared" si="6"/>
        <v> AC 174.19 </v>
      </c>
      <c r="B66" s="2" t="str">
        <f t="shared" si="7"/>
        <v>I</v>
      </c>
      <c r="C66" s="64">
        <f t="shared" si="8"/>
        <v>35718.483999999997</v>
      </c>
      <c r="D66" s="12" t="str">
        <f t="shared" si="9"/>
        <v>vis</v>
      </c>
      <c r="E66" s="12">
        <f>VLOOKUP(C66,Active!C$21:E$970,3,FALSE)</f>
        <v>-4.2165337486777428E-3</v>
      </c>
      <c r="F66" s="2" t="s">
        <v>94</v>
      </c>
      <c r="G66" s="12" t="str">
        <f t="shared" si="10"/>
        <v>35718.484</v>
      </c>
      <c r="H66" s="64">
        <f t="shared" si="11"/>
        <v>0</v>
      </c>
      <c r="I66" s="73" t="s">
        <v>318</v>
      </c>
      <c r="J66" s="74" t="s">
        <v>319</v>
      </c>
      <c r="K66" s="73">
        <v>0</v>
      </c>
      <c r="L66" s="73" t="s">
        <v>320</v>
      </c>
      <c r="M66" s="74" t="s">
        <v>104</v>
      </c>
      <c r="N66" s="74"/>
      <c r="O66" s="75" t="s">
        <v>314</v>
      </c>
      <c r="P66" s="75" t="s">
        <v>47</v>
      </c>
    </row>
    <row r="67" spans="1:16" ht="12.75" customHeight="1" x14ac:dyDescent="0.2">
      <c r="A67" s="64" t="str">
        <f t="shared" si="6"/>
        <v> AC 174.19 </v>
      </c>
      <c r="B67" s="2" t="str">
        <f t="shared" si="7"/>
        <v>I</v>
      </c>
      <c r="C67" s="64">
        <f t="shared" si="8"/>
        <v>35721.485000000001</v>
      </c>
      <c r="D67" s="12" t="str">
        <f t="shared" si="9"/>
        <v>vis</v>
      </c>
      <c r="E67" s="12">
        <f>VLOOKUP(C67,Active!C$21:E$970,3,FALSE)</f>
        <v>3.0085972211665251</v>
      </c>
      <c r="F67" s="2" t="s">
        <v>94</v>
      </c>
      <c r="G67" s="12" t="str">
        <f t="shared" si="10"/>
        <v>35721.485</v>
      </c>
      <c r="H67" s="64">
        <f t="shared" si="11"/>
        <v>3</v>
      </c>
      <c r="I67" s="73" t="s">
        <v>321</v>
      </c>
      <c r="J67" s="74" t="s">
        <v>322</v>
      </c>
      <c r="K67" s="73">
        <v>3</v>
      </c>
      <c r="L67" s="73" t="s">
        <v>154</v>
      </c>
      <c r="M67" s="74" t="s">
        <v>104</v>
      </c>
      <c r="N67" s="74"/>
      <c r="O67" s="75" t="s">
        <v>314</v>
      </c>
      <c r="P67" s="75" t="s">
        <v>47</v>
      </c>
    </row>
    <row r="68" spans="1:16" ht="12.75" customHeight="1" x14ac:dyDescent="0.2">
      <c r="A68" s="64" t="str">
        <f t="shared" si="6"/>
        <v> AC 174.19 </v>
      </c>
      <c r="B68" s="2" t="str">
        <f t="shared" si="7"/>
        <v>I</v>
      </c>
      <c r="C68" s="64">
        <f t="shared" si="8"/>
        <v>35722.474000000002</v>
      </c>
      <c r="D68" s="12" t="str">
        <f t="shared" si="9"/>
        <v>vis</v>
      </c>
      <c r="E68" s="12">
        <f>VLOOKUP(C68,Active!C$21:E$970,3,FALSE)</f>
        <v>4.0014905246025565</v>
      </c>
      <c r="F68" s="2" t="s">
        <v>94</v>
      </c>
      <c r="G68" s="12" t="str">
        <f t="shared" si="10"/>
        <v>35722.474</v>
      </c>
      <c r="H68" s="64">
        <f t="shared" si="11"/>
        <v>4</v>
      </c>
      <c r="I68" s="73" t="s">
        <v>323</v>
      </c>
      <c r="J68" s="74" t="s">
        <v>324</v>
      </c>
      <c r="K68" s="73">
        <v>4</v>
      </c>
      <c r="L68" s="73" t="s">
        <v>325</v>
      </c>
      <c r="M68" s="74" t="s">
        <v>104</v>
      </c>
      <c r="N68" s="74"/>
      <c r="O68" s="75" t="s">
        <v>314</v>
      </c>
      <c r="P68" s="75" t="s">
        <v>47</v>
      </c>
    </row>
    <row r="69" spans="1:16" ht="12.75" customHeight="1" x14ac:dyDescent="0.2">
      <c r="A69" s="64" t="str">
        <f t="shared" si="6"/>
        <v> AC 174.19 </v>
      </c>
      <c r="B69" s="2" t="str">
        <f t="shared" si="7"/>
        <v>I</v>
      </c>
      <c r="C69" s="64">
        <f t="shared" si="8"/>
        <v>35743.381000000001</v>
      </c>
      <c r="D69" s="12" t="str">
        <f t="shared" si="9"/>
        <v>vis</v>
      </c>
      <c r="E69" s="12">
        <f>VLOOKUP(C69,Active!C$21:E$970,3,FALSE)</f>
        <v>24.990793148371043</v>
      </c>
      <c r="F69" s="2" t="s">
        <v>94</v>
      </c>
      <c r="G69" s="12" t="str">
        <f t="shared" si="10"/>
        <v>35743.381</v>
      </c>
      <c r="H69" s="64">
        <f t="shared" si="11"/>
        <v>25</v>
      </c>
      <c r="I69" s="73" t="s">
        <v>326</v>
      </c>
      <c r="J69" s="74" t="s">
        <v>327</v>
      </c>
      <c r="K69" s="73">
        <v>25</v>
      </c>
      <c r="L69" s="73" t="s">
        <v>165</v>
      </c>
      <c r="M69" s="74" t="s">
        <v>104</v>
      </c>
      <c r="N69" s="74"/>
      <c r="O69" s="75" t="s">
        <v>314</v>
      </c>
      <c r="P69" s="75" t="s">
        <v>47</v>
      </c>
    </row>
    <row r="70" spans="1:16" ht="12.75" customHeight="1" x14ac:dyDescent="0.2">
      <c r="A70" s="64" t="str">
        <f t="shared" si="6"/>
        <v> AC 174.19 </v>
      </c>
      <c r="B70" s="2" t="str">
        <f t="shared" si="7"/>
        <v>I</v>
      </c>
      <c r="C70" s="64">
        <f t="shared" si="8"/>
        <v>35744.392</v>
      </c>
      <c r="D70" s="12" t="str">
        <f t="shared" si="9"/>
        <v>vis</v>
      </c>
      <c r="E70" s="12">
        <f>VLOOKUP(C70,Active!C$21:E$970,3,FALSE)</f>
        <v>26.005773057138509</v>
      </c>
      <c r="F70" s="2" t="s">
        <v>94</v>
      </c>
      <c r="G70" s="12" t="str">
        <f t="shared" si="10"/>
        <v>35744.392</v>
      </c>
      <c r="H70" s="64">
        <f t="shared" si="11"/>
        <v>26</v>
      </c>
      <c r="I70" s="73" t="s">
        <v>328</v>
      </c>
      <c r="J70" s="74" t="s">
        <v>329</v>
      </c>
      <c r="K70" s="73">
        <v>26</v>
      </c>
      <c r="L70" s="73" t="s">
        <v>120</v>
      </c>
      <c r="M70" s="74" t="s">
        <v>104</v>
      </c>
      <c r="N70" s="74"/>
      <c r="O70" s="75" t="s">
        <v>314</v>
      </c>
      <c r="P70" s="75" t="s">
        <v>47</v>
      </c>
    </row>
    <row r="71" spans="1:16" ht="12.75" customHeight="1" x14ac:dyDescent="0.2">
      <c r="A71" s="64" t="str">
        <f t="shared" si="6"/>
        <v> AC 174.19 </v>
      </c>
      <c r="B71" s="2" t="str">
        <f t="shared" si="7"/>
        <v>I</v>
      </c>
      <c r="C71" s="64">
        <f t="shared" si="8"/>
        <v>35746.379000000001</v>
      </c>
      <c r="D71" s="12" t="str">
        <f t="shared" si="9"/>
        <v>vis</v>
      </c>
      <c r="E71" s="12">
        <f>VLOOKUP(C71,Active!C$21:E$970,3,FALSE)</f>
        <v>28.000595093463673</v>
      </c>
      <c r="F71" s="2" t="s">
        <v>94</v>
      </c>
      <c r="G71" s="12" t="str">
        <f t="shared" si="10"/>
        <v>35746.379</v>
      </c>
      <c r="H71" s="64">
        <f t="shared" si="11"/>
        <v>28</v>
      </c>
      <c r="I71" s="73" t="s">
        <v>330</v>
      </c>
      <c r="J71" s="74" t="s">
        <v>331</v>
      </c>
      <c r="K71" s="73">
        <v>28</v>
      </c>
      <c r="L71" s="73" t="s">
        <v>325</v>
      </c>
      <c r="M71" s="74" t="s">
        <v>104</v>
      </c>
      <c r="N71" s="74"/>
      <c r="O71" s="75" t="s">
        <v>314</v>
      </c>
      <c r="P71" s="75" t="s">
        <v>47</v>
      </c>
    </row>
    <row r="72" spans="1:16" ht="12.75" customHeight="1" x14ac:dyDescent="0.2">
      <c r="A72" s="64" t="str">
        <f t="shared" si="6"/>
        <v> AC 174.19 </v>
      </c>
      <c r="B72" s="2" t="str">
        <f t="shared" si="7"/>
        <v>I</v>
      </c>
      <c r="C72" s="64">
        <f t="shared" si="8"/>
        <v>35748.370000000003</v>
      </c>
      <c r="D72" s="12" t="str">
        <f t="shared" si="9"/>
        <v>vis</v>
      </c>
      <c r="E72" s="12">
        <f>VLOOKUP(C72,Active!C$21:E$970,3,FALSE)</f>
        <v>29.999432876214065</v>
      </c>
      <c r="F72" s="2" t="s">
        <v>94</v>
      </c>
      <c r="G72" s="12" t="str">
        <f t="shared" si="10"/>
        <v>35748.370</v>
      </c>
      <c r="H72" s="64">
        <f t="shared" si="11"/>
        <v>30</v>
      </c>
      <c r="I72" s="73" t="s">
        <v>332</v>
      </c>
      <c r="J72" s="74" t="s">
        <v>333</v>
      </c>
      <c r="K72" s="73">
        <v>30</v>
      </c>
      <c r="L72" s="73" t="s">
        <v>148</v>
      </c>
      <c r="M72" s="74" t="s">
        <v>104</v>
      </c>
      <c r="N72" s="74"/>
      <c r="O72" s="75" t="s">
        <v>314</v>
      </c>
      <c r="P72" s="75" t="s">
        <v>47</v>
      </c>
    </row>
    <row r="73" spans="1:16" ht="12.75" customHeight="1" x14ac:dyDescent="0.2">
      <c r="A73" s="64" t="str">
        <f t="shared" si="6"/>
        <v> AC 174.19 </v>
      </c>
      <c r="B73" s="2" t="str">
        <f t="shared" si="7"/>
        <v>I</v>
      </c>
      <c r="C73" s="64">
        <f t="shared" si="8"/>
        <v>35749.364000000001</v>
      </c>
      <c r="D73" s="12" t="str">
        <f t="shared" si="9"/>
        <v>vis</v>
      </c>
      <c r="E73" s="12">
        <f>VLOOKUP(C73,Active!C$21:E$970,3,FALSE)</f>
        <v>30.997345862677975</v>
      </c>
      <c r="F73" s="2" t="s">
        <v>94</v>
      </c>
      <c r="G73" s="12" t="str">
        <f t="shared" si="10"/>
        <v>35749.364</v>
      </c>
      <c r="H73" s="64">
        <f t="shared" si="11"/>
        <v>31</v>
      </c>
      <c r="I73" s="73" t="s">
        <v>334</v>
      </c>
      <c r="J73" s="74" t="s">
        <v>335</v>
      </c>
      <c r="K73" s="73">
        <v>31</v>
      </c>
      <c r="L73" s="73" t="s">
        <v>181</v>
      </c>
      <c r="M73" s="74" t="s">
        <v>104</v>
      </c>
      <c r="N73" s="74"/>
      <c r="O73" s="75" t="s">
        <v>314</v>
      </c>
      <c r="P73" s="75" t="s">
        <v>47</v>
      </c>
    </row>
    <row r="74" spans="1:16" ht="12.75" customHeight="1" x14ac:dyDescent="0.2">
      <c r="A74" s="64" t="str">
        <f t="shared" si="6"/>
        <v> MHAR 11.7 </v>
      </c>
      <c r="B74" s="2" t="str">
        <f t="shared" si="7"/>
        <v>II</v>
      </c>
      <c r="C74" s="64">
        <f t="shared" si="8"/>
        <v>35887.315000000002</v>
      </c>
      <c r="D74" s="12" t="str">
        <f t="shared" si="9"/>
        <v>vis</v>
      </c>
      <c r="E74" s="12">
        <f>VLOOKUP(C74,Active!C$21:E$970,3,FALSE)</f>
        <v>169.49140461102115</v>
      </c>
      <c r="F74" s="2" t="s">
        <v>94</v>
      </c>
      <c r="G74" s="12" t="str">
        <f t="shared" si="10"/>
        <v>35887.315</v>
      </c>
      <c r="H74" s="64">
        <f t="shared" si="11"/>
        <v>169.5</v>
      </c>
      <c r="I74" s="73" t="s">
        <v>336</v>
      </c>
      <c r="J74" s="74" t="s">
        <v>337</v>
      </c>
      <c r="K74" s="73">
        <v>169.5</v>
      </c>
      <c r="L74" s="73" t="s">
        <v>165</v>
      </c>
      <c r="M74" s="74" t="s">
        <v>292</v>
      </c>
      <c r="N74" s="74"/>
      <c r="O74" s="75" t="s">
        <v>338</v>
      </c>
      <c r="P74" s="75" t="s">
        <v>49</v>
      </c>
    </row>
    <row r="75" spans="1:16" ht="12.75" customHeight="1" x14ac:dyDescent="0.2">
      <c r="A75" s="64" t="str">
        <f t="shared" ref="A75:A106" si="12">P75</f>
        <v> MHAR 11.7 </v>
      </c>
      <c r="B75" s="2" t="str">
        <f t="shared" ref="B75:B106" si="13">IF(H75=INT(H75),"I","II")</f>
        <v>II</v>
      </c>
      <c r="C75" s="64">
        <f t="shared" ref="C75:C106" si="14">1*G75</f>
        <v>35893.296999999999</v>
      </c>
      <c r="D75" s="12" t="str">
        <f t="shared" ref="D75:D106" si="15">VLOOKUP(F75,I$1:J$5,2,FALSE)</f>
        <v>vis</v>
      </c>
      <c r="E75" s="12">
        <f>VLOOKUP(C75,Active!C$21:E$970,3,FALSE)</f>
        <v>175.49695338871814</v>
      </c>
      <c r="F75" s="2" t="s">
        <v>94</v>
      </c>
      <c r="G75" s="12" t="str">
        <f t="shared" ref="G75:G106" si="16">MID(I75,3,LEN(I75)-3)</f>
        <v>35893.297</v>
      </c>
      <c r="H75" s="64">
        <f t="shared" ref="H75:H106" si="17">1*K75</f>
        <v>175.5</v>
      </c>
      <c r="I75" s="73" t="s">
        <v>339</v>
      </c>
      <c r="J75" s="74" t="s">
        <v>340</v>
      </c>
      <c r="K75" s="73">
        <v>175.5</v>
      </c>
      <c r="L75" s="73" t="s">
        <v>181</v>
      </c>
      <c r="M75" s="74" t="s">
        <v>292</v>
      </c>
      <c r="N75" s="74"/>
      <c r="O75" s="75" t="s">
        <v>338</v>
      </c>
      <c r="P75" s="75" t="s">
        <v>49</v>
      </c>
    </row>
    <row r="76" spans="1:16" ht="12.75" customHeight="1" x14ac:dyDescent="0.2">
      <c r="A76" s="64" t="str">
        <f t="shared" si="12"/>
        <v> MHAR 11.7 </v>
      </c>
      <c r="B76" s="2" t="str">
        <f t="shared" si="13"/>
        <v>I</v>
      </c>
      <c r="C76" s="64">
        <f t="shared" si="14"/>
        <v>36460.542999999998</v>
      </c>
      <c r="D76" s="12" t="str">
        <f t="shared" si="15"/>
        <v>vis</v>
      </c>
      <c r="E76" s="12">
        <f>VLOOKUP(C76,Active!C$21:E$970,3,FALSE)</f>
        <v>744.97597745350947</v>
      </c>
      <c r="F76" s="2" t="s">
        <v>94</v>
      </c>
      <c r="G76" s="12" t="str">
        <f t="shared" si="16"/>
        <v>36460.543</v>
      </c>
      <c r="H76" s="64">
        <f t="shared" si="17"/>
        <v>745</v>
      </c>
      <c r="I76" s="73" t="s">
        <v>341</v>
      </c>
      <c r="J76" s="74" t="s">
        <v>342</v>
      </c>
      <c r="K76" s="73">
        <v>745</v>
      </c>
      <c r="L76" s="73" t="s">
        <v>343</v>
      </c>
      <c r="M76" s="74" t="s">
        <v>292</v>
      </c>
      <c r="N76" s="74"/>
      <c r="O76" s="75" t="s">
        <v>338</v>
      </c>
      <c r="P76" s="75" t="s">
        <v>49</v>
      </c>
    </row>
    <row r="77" spans="1:16" ht="12.75" customHeight="1" x14ac:dyDescent="0.2">
      <c r="A77" s="64" t="str">
        <f t="shared" si="12"/>
        <v> MHAR 11.7 </v>
      </c>
      <c r="B77" s="2" t="str">
        <f t="shared" si="13"/>
        <v>I</v>
      </c>
      <c r="C77" s="64">
        <f t="shared" si="14"/>
        <v>36461.544999999998</v>
      </c>
      <c r="D77" s="12" t="str">
        <f t="shared" si="15"/>
        <v>vis</v>
      </c>
      <c r="E77" s="12">
        <f>VLOOKUP(C77,Active!C$21:E$970,3,FALSE)</f>
        <v>745.98192193282387</v>
      </c>
      <c r="F77" s="2" t="s">
        <v>94</v>
      </c>
      <c r="G77" s="12" t="str">
        <f t="shared" si="16"/>
        <v>36461.545</v>
      </c>
      <c r="H77" s="64">
        <f t="shared" si="17"/>
        <v>746</v>
      </c>
      <c r="I77" s="73" t="s">
        <v>344</v>
      </c>
      <c r="J77" s="74" t="s">
        <v>345</v>
      </c>
      <c r="K77" s="73">
        <v>746</v>
      </c>
      <c r="L77" s="73" t="s">
        <v>138</v>
      </c>
      <c r="M77" s="74" t="s">
        <v>292</v>
      </c>
      <c r="N77" s="74"/>
      <c r="O77" s="75" t="s">
        <v>338</v>
      </c>
      <c r="P77" s="75" t="s">
        <v>49</v>
      </c>
    </row>
    <row r="78" spans="1:16" ht="12.75" customHeight="1" x14ac:dyDescent="0.2">
      <c r="A78" s="64" t="str">
        <f t="shared" si="12"/>
        <v> MHAR 11.7 </v>
      </c>
      <c r="B78" s="2" t="str">
        <f t="shared" si="13"/>
        <v>II</v>
      </c>
      <c r="C78" s="64">
        <f t="shared" si="14"/>
        <v>36841.555</v>
      </c>
      <c r="D78" s="12" t="str">
        <f t="shared" si="15"/>
        <v>vis</v>
      </c>
      <c r="E78" s="12">
        <f>VLOOKUP(C78,Active!C$21:E$970,3,FALSE)</f>
        <v>1127.487871617551</v>
      </c>
      <c r="F78" s="2" t="s">
        <v>94</v>
      </c>
      <c r="G78" s="12" t="str">
        <f t="shared" si="16"/>
        <v>36841.555</v>
      </c>
      <c r="H78" s="64">
        <f t="shared" si="17"/>
        <v>1127.5</v>
      </c>
      <c r="I78" s="73" t="s">
        <v>346</v>
      </c>
      <c r="J78" s="74" t="s">
        <v>347</v>
      </c>
      <c r="K78" s="73">
        <v>1127.5</v>
      </c>
      <c r="L78" s="73" t="s">
        <v>348</v>
      </c>
      <c r="M78" s="74" t="s">
        <v>292</v>
      </c>
      <c r="N78" s="74"/>
      <c r="O78" s="75" t="s">
        <v>338</v>
      </c>
      <c r="P78" s="75" t="s">
        <v>49</v>
      </c>
    </row>
    <row r="79" spans="1:16" ht="12.75" customHeight="1" x14ac:dyDescent="0.2">
      <c r="A79" s="64" t="str">
        <f t="shared" si="12"/>
        <v> MHAR 11.7 </v>
      </c>
      <c r="B79" s="2" t="str">
        <f t="shared" si="13"/>
        <v>II</v>
      </c>
      <c r="C79" s="64">
        <f t="shared" si="14"/>
        <v>36846.542000000001</v>
      </c>
      <c r="D79" s="12" t="str">
        <f t="shared" si="15"/>
        <v>vis</v>
      </c>
      <c r="E79" s="12">
        <f>VLOOKUP(C79,Active!C$21:E$970,3,FALSE)</f>
        <v>1132.4945034721816</v>
      </c>
      <c r="F79" s="2" t="s">
        <v>94</v>
      </c>
      <c r="G79" s="12" t="str">
        <f t="shared" si="16"/>
        <v>36846.542</v>
      </c>
      <c r="H79" s="64">
        <f t="shared" si="17"/>
        <v>1132.5</v>
      </c>
      <c r="I79" s="73" t="s">
        <v>349</v>
      </c>
      <c r="J79" s="74" t="s">
        <v>350</v>
      </c>
      <c r="K79" s="73">
        <v>1132.5</v>
      </c>
      <c r="L79" s="73" t="s">
        <v>108</v>
      </c>
      <c r="M79" s="74" t="s">
        <v>292</v>
      </c>
      <c r="N79" s="74"/>
      <c r="O79" s="75" t="s">
        <v>338</v>
      </c>
      <c r="P79" s="75" t="s">
        <v>49</v>
      </c>
    </row>
    <row r="80" spans="1:16" ht="12.75" customHeight="1" x14ac:dyDescent="0.2">
      <c r="A80" s="64" t="str">
        <f t="shared" si="12"/>
        <v> MHAR 11.7 </v>
      </c>
      <c r="B80" s="2" t="str">
        <f t="shared" si="13"/>
        <v>II</v>
      </c>
      <c r="C80" s="64">
        <f t="shared" si="14"/>
        <v>36851.536</v>
      </c>
      <c r="D80" s="12" t="str">
        <f t="shared" si="15"/>
        <v>vis</v>
      </c>
      <c r="E80" s="12">
        <f>VLOOKUP(C80,Active!C$21:E$970,3,FALSE)</f>
        <v>1137.5081628830524</v>
      </c>
      <c r="F80" s="2" t="s">
        <v>94</v>
      </c>
      <c r="G80" s="12" t="str">
        <f t="shared" si="16"/>
        <v>36851.536</v>
      </c>
      <c r="H80" s="64">
        <f t="shared" si="17"/>
        <v>1137.5</v>
      </c>
      <c r="I80" s="73" t="s">
        <v>351</v>
      </c>
      <c r="J80" s="74" t="s">
        <v>352</v>
      </c>
      <c r="K80" s="73">
        <v>1137.5</v>
      </c>
      <c r="L80" s="73" t="s">
        <v>353</v>
      </c>
      <c r="M80" s="74" t="s">
        <v>292</v>
      </c>
      <c r="N80" s="74"/>
      <c r="O80" s="75" t="s">
        <v>338</v>
      </c>
      <c r="P80" s="75" t="s">
        <v>49</v>
      </c>
    </row>
    <row r="81" spans="1:16" ht="12.75" customHeight="1" x14ac:dyDescent="0.2">
      <c r="A81" s="64" t="str">
        <f t="shared" si="12"/>
        <v> MHAR 11.7 </v>
      </c>
      <c r="B81" s="2" t="str">
        <f t="shared" si="13"/>
        <v>II</v>
      </c>
      <c r="C81" s="64">
        <f t="shared" si="14"/>
        <v>37614.525000000001</v>
      </c>
      <c r="D81" s="12" t="str">
        <f t="shared" si="15"/>
        <v>vis</v>
      </c>
      <c r="E81" s="12">
        <f>VLOOKUP(C81,Active!C$21:E$970,3,FALSE)</f>
        <v>1903.5007500360205</v>
      </c>
      <c r="F81" s="2" t="s">
        <v>94</v>
      </c>
      <c r="G81" s="12" t="str">
        <f t="shared" si="16"/>
        <v>37614.525</v>
      </c>
      <c r="H81" s="64">
        <f t="shared" si="17"/>
        <v>1903.5</v>
      </c>
      <c r="I81" s="73" t="s">
        <v>354</v>
      </c>
      <c r="J81" s="74" t="s">
        <v>355</v>
      </c>
      <c r="K81" s="73">
        <v>1903.5</v>
      </c>
      <c r="L81" s="73" t="s">
        <v>325</v>
      </c>
      <c r="M81" s="74" t="s">
        <v>292</v>
      </c>
      <c r="N81" s="74"/>
      <c r="O81" s="75" t="s">
        <v>338</v>
      </c>
      <c r="P81" s="75" t="s">
        <v>49</v>
      </c>
    </row>
    <row r="82" spans="1:16" ht="12.75" customHeight="1" x14ac:dyDescent="0.2">
      <c r="A82" s="64" t="str">
        <f t="shared" si="12"/>
        <v> MHAR 11.7 </v>
      </c>
      <c r="B82" s="2" t="str">
        <f t="shared" si="13"/>
        <v>II</v>
      </c>
      <c r="C82" s="64">
        <f t="shared" si="14"/>
        <v>37642.447</v>
      </c>
      <c r="D82" s="12" t="str">
        <f t="shared" si="15"/>
        <v>vis</v>
      </c>
      <c r="E82" s="12">
        <f>VLOOKUP(C82,Active!C$21:E$970,3,FALSE)</f>
        <v>1931.5326679515922</v>
      </c>
      <c r="F82" s="2" t="s">
        <v>94</v>
      </c>
      <c r="G82" s="12" t="str">
        <f t="shared" si="16"/>
        <v>37642.447</v>
      </c>
      <c r="H82" s="64">
        <f t="shared" si="17"/>
        <v>1931.5</v>
      </c>
      <c r="I82" s="73" t="s">
        <v>356</v>
      </c>
      <c r="J82" s="74" t="s">
        <v>357</v>
      </c>
      <c r="K82" s="73">
        <v>1931.5</v>
      </c>
      <c r="L82" s="73" t="s">
        <v>358</v>
      </c>
      <c r="M82" s="74" t="s">
        <v>292</v>
      </c>
      <c r="N82" s="74"/>
      <c r="O82" s="75" t="s">
        <v>338</v>
      </c>
      <c r="P82" s="75" t="s">
        <v>49</v>
      </c>
    </row>
    <row r="83" spans="1:16" ht="12.75" customHeight="1" x14ac:dyDescent="0.2">
      <c r="A83" s="64" t="str">
        <f t="shared" si="12"/>
        <v> MHAR 11.7 </v>
      </c>
      <c r="B83" s="2" t="str">
        <f t="shared" si="13"/>
        <v>I</v>
      </c>
      <c r="C83" s="64">
        <f t="shared" si="14"/>
        <v>38048.294999999998</v>
      </c>
      <c r="D83" s="12" t="str">
        <f t="shared" si="15"/>
        <v>vis</v>
      </c>
      <c r="E83" s="12">
        <f>VLOOKUP(C83,Active!C$21:E$970,3,FALSE)</f>
        <v>2338.9783316647727</v>
      </c>
      <c r="F83" s="2" t="s">
        <v>94</v>
      </c>
      <c r="G83" s="12" t="str">
        <f t="shared" si="16"/>
        <v>38048.295</v>
      </c>
      <c r="H83" s="64">
        <f t="shared" si="17"/>
        <v>2339</v>
      </c>
      <c r="I83" s="73" t="s">
        <v>359</v>
      </c>
      <c r="J83" s="74" t="s">
        <v>360</v>
      </c>
      <c r="K83" s="73">
        <v>2339</v>
      </c>
      <c r="L83" s="73" t="s">
        <v>284</v>
      </c>
      <c r="M83" s="74" t="s">
        <v>292</v>
      </c>
      <c r="N83" s="74"/>
      <c r="O83" s="75" t="s">
        <v>338</v>
      </c>
      <c r="P83" s="75" t="s">
        <v>49</v>
      </c>
    </row>
    <row r="84" spans="1:16" ht="12.75" customHeight="1" x14ac:dyDescent="0.2">
      <c r="A84" s="64" t="str">
        <f t="shared" si="12"/>
        <v> MHAR 11.7 </v>
      </c>
      <c r="B84" s="2" t="str">
        <f t="shared" si="13"/>
        <v>I</v>
      </c>
      <c r="C84" s="64">
        <f t="shared" si="14"/>
        <v>38240.553</v>
      </c>
      <c r="D84" s="12" t="str">
        <f t="shared" si="15"/>
        <v>vis</v>
      </c>
      <c r="E84" s="12">
        <f>VLOOKUP(C84,Active!C$21:E$970,3,FALSE)</f>
        <v>2531.9931756806841</v>
      </c>
      <c r="F84" s="2" t="s">
        <v>94</v>
      </c>
      <c r="G84" s="12" t="str">
        <f t="shared" si="16"/>
        <v>38240.553</v>
      </c>
      <c r="H84" s="64">
        <f t="shared" si="17"/>
        <v>2532</v>
      </c>
      <c r="I84" s="73" t="s">
        <v>361</v>
      </c>
      <c r="J84" s="74" t="s">
        <v>362</v>
      </c>
      <c r="K84" s="73">
        <v>2532</v>
      </c>
      <c r="L84" s="73" t="s">
        <v>113</v>
      </c>
      <c r="M84" s="74" t="s">
        <v>292</v>
      </c>
      <c r="N84" s="74"/>
      <c r="O84" s="75" t="s">
        <v>338</v>
      </c>
      <c r="P84" s="75" t="s">
        <v>49</v>
      </c>
    </row>
    <row r="85" spans="1:16" ht="12.75" customHeight="1" x14ac:dyDescent="0.2">
      <c r="A85" s="64" t="str">
        <f t="shared" si="12"/>
        <v> MHAR 11.7 </v>
      </c>
      <c r="B85" s="2" t="str">
        <f t="shared" si="13"/>
        <v>I</v>
      </c>
      <c r="C85" s="64">
        <f t="shared" si="14"/>
        <v>38242.559000000001</v>
      </c>
      <c r="D85" s="12" t="str">
        <f t="shared" si="15"/>
        <v>vis</v>
      </c>
      <c r="E85" s="12">
        <f>VLOOKUP(C85,Active!C$21:E$970,3,FALSE)</f>
        <v>2534.0070725125252</v>
      </c>
      <c r="F85" s="2" t="s">
        <v>94</v>
      </c>
      <c r="G85" s="12" t="str">
        <f t="shared" si="16"/>
        <v>38242.559</v>
      </c>
      <c r="H85" s="64">
        <f t="shared" si="17"/>
        <v>2534</v>
      </c>
      <c r="I85" s="73" t="s">
        <v>363</v>
      </c>
      <c r="J85" s="74" t="s">
        <v>364</v>
      </c>
      <c r="K85" s="73">
        <v>2534</v>
      </c>
      <c r="L85" s="73" t="s">
        <v>365</v>
      </c>
      <c r="M85" s="74" t="s">
        <v>292</v>
      </c>
      <c r="N85" s="74"/>
      <c r="O85" s="75" t="s">
        <v>338</v>
      </c>
      <c r="P85" s="75" t="s">
        <v>49</v>
      </c>
    </row>
    <row r="86" spans="1:16" ht="12.75" customHeight="1" x14ac:dyDescent="0.2">
      <c r="A86" s="64" t="str">
        <f t="shared" si="12"/>
        <v> MHAR 11.7 </v>
      </c>
      <c r="B86" s="2" t="str">
        <f t="shared" si="13"/>
        <v>II</v>
      </c>
      <c r="C86" s="64">
        <f t="shared" si="14"/>
        <v>38331.671000000002</v>
      </c>
      <c r="D86" s="12" t="str">
        <f t="shared" si="15"/>
        <v>vis</v>
      </c>
      <c r="E86" s="12">
        <f>VLOOKUP(C86,Active!C$21:E$970,3,FALSE)</f>
        <v>2623.4698713554653</v>
      </c>
      <c r="F86" s="2" t="s">
        <v>94</v>
      </c>
      <c r="G86" s="12" t="str">
        <f t="shared" si="16"/>
        <v>38331.671</v>
      </c>
      <c r="H86" s="64">
        <f t="shared" si="17"/>
        <v>2623.5</v>
      </c>
      <c r="I86" s="73" t="s">
        <v>366</v>
      </c>
      <c r="J86" s="74" t="s">
        <v>367</v>
      </c>
      <c r="K86" s="73">
        <v>2623.5</v>
      </c>
      <c r="L86" s="73" t="s">
        <v>368</v>
      </c>
      <c r="M86" s="74" t="s">
        <v>292</v>
      </c>
      <c r="N86" s="74"/>
      <c r="O86" s="75" t="s">
        <v>338</v>
      </c>
      <c r="P86" s="75" t="s">
        <v>49</v>
      </c>
    </row>
    <row r="87" spans="1:16" ht="12.75" customHeight="1" x14ac:dyDescent="0.2">
      <c r="A87" s="64" t="str">
        <f t="shared" si="12"/>
        <v> MHAR 11.7 </v>
      </c>
      <c r="B87" s="2" t="str">
        <f t="shared" si="13"/>
        <v>II</v>
      </c>
      <c r="C87" s="64">
        <f t="shared" si="14"/>
        <v>38373.531000000003</v>
      </c>
      <c r="D87" s="12" t="str">
        <f t="shared" si="15"/>
        <v>vis</v>
      </c>
      <c r="E87" s="12">
        <f>VLOOKUP(C87,Active!C$21:E$970,3,FALSE)</f>
        <v>2665.4946576868851</v>
      </c>
      <c r="F87" s="2" t="s">
        <v>94</v>
      </c>
      <c r="G87" s="12" t="str">
        <f t="shared" si="16"/>
        <v>38373.531</v>
      </c>
      <c r="H87" s="64">
        <f t="shared" si="17"/>
        <v>2665.5</v>
      </c>
      <c r="I87" s="73" t="s">
        <v>369</v>
      </c>
      <c r="J87" s="74" t="s">
        <v>370</v>
      </c>
      <c r="K87" s="73">
        <v>2665.5</v>
      </c>
      <c r="L87" s="73" t="s">
        <v>108</v>
      </c>
      <c r="M87" s="74" t="s">
        <v>292</v>
      </c>
      <c r="N87" s="74"/>
      <c r="O87" s="75" t="s">
        <v>338</v>
      </c>
      <c r="P87" s="75" t="s">
        <v>49</v>
      </c>
    </row>
    <row r="88" spans="1:16" ht="12.75" customHeight="1" x14ac:dyDescent="0.2">
      <c r="A88" s="64" t="str">
        <f t="shared" si="12"/>
        <v> MHAR 11.7 </v>
      </c>
      <c r="B88" s="2" t="str">
        <f t="shared" si="13"/>
        <v>II</v>
      </c>
      <c r="C88" s="64">
        <f t="shared" si="14"/>
        <v>38384.474000000002</v>
      </c>
      <c r="D88" s="12" t="str">
        <f t="shared" si="15"/>
        <v>vis</v>
      </c>
      <c r="E88" s="12">
        <f>VLOOKUP(C88,Active!C$21:E$970,3,FALSE)</f>
        <v>2676.480735967456</v>
      </c>
      <c r="F88" s="2" t="s">
        <v>94</v>
      </c>
      <c r="G88" s="12" t="str">
        <f t="shared" si="16"/>
        <v>38384.474</v>
      </c>
      <c r="H88" s="64">
        <f t="shared" si="17"/>
        <v>2676.5</v>
      </c>
      <c r="I88" s="73" t="s">
        <v>371</v>
      </c>
      <c r="J88" s="74" t="s">
        <v>372</v>
      </c>
      <c r="K88" s="73">
        <v>2676.5</v>
      </c>
      <c r="L88" s="73" t="s">
        <v>373</v>
      </c>
      <c r="M88" s="74" t="s">
        <v>292</v>
      </c>
      <c r="N88" s="74"/>
      <c r="O88" s="75" t="s">
        <v>338</v>
      </c>
      <c r="P88" s="75" t="s">
        <v>49</v>
      </c>
    </row>
    <row r="89" spans="1:16" ht="12.75" customHeight="1" x14ac:dyDescent="0.2">
      <c r="A89" s="64" t="str">
        <f t="shared" si="12"/>
        <v> MHAR 11.7 </v>
      </c>
      <c r="B89" s="2" t="str">
        <f t="shared" si="13"/>
        <v>II</v>
      </c>
      <c r="C89" s="64">
        <f t="shared" si="14"/>
        <v>38385.47</v>
      </c>
      <c r="D89" s="12" t="str">
        <f t="shared" si="15"/>
        <v>vis</v>
      </c>
      <c r="E89" s="12">
        <f>VLOOKUP(C89,Active!C$21:E$970,3,FALSE)</f>
        <v>2677.4806568271324</v>
      </c>
      <c r="F89" s="2" t="s">
        <v>94</v>
      </c>
      <c r="G89" s="12" t="str">
        <f t="shared" si="16"/>
        <v>38385.470</v>
      </c>
      <c r="H89" s="64">
        <f t="shared" si="17"/>
        <v>2677.5</v>
      </c>
      <c r="I89" s="73" t="s">
        <v>374</v>
      </c>
      <c r="J89" s="74" t="s">
        <v>375</v>
      </c>
      <c r="K89" s="73">
        <v>2677.5</v>
      </c>
      <c r="L89" s="73" t="s">
        <v>373</v>
      </c>
      <c r="M89" s="74" t="s">
        <v>292</v>
      </c>
      <c r="N89" s="74"/>
      <c r="O89" s="75" t="s">
        <v>338</v>
      </c>
      <c r="P89" s="75" t="s">
        <v>49</v>
      </c>
    </row>
    <row r="90" spans="1:16" ht="12.75" customHeight="1" x14ac:dyDescent="0.2">
      <c r="A90" s="64" t="str">
        <f t="shared" si="12"/>
        <v> MHAR 11.7 </v>
      </c>
      <c r="B90" s="2" t="str">
        <f t="shared" si="13"/>
        <v>II</v>
      </c>
      <c r="C90" s="64">
        <f t="shared" si="14"/>
        <v>38386.470999999998</v>
      </c>
      <c r="D90" s="12" t="str">
        <f t="shared" si="15"/>
        <v>vis</v>
      </c>
      <c r="E90" s="12">
        <f>VLOOKUP(C90,Active!C$21:E$970,3,FALSE)</f>
        <v>2678.4855973698368</v>
      </c>
      <c r="F90" s="2" t="s">
        <v>94</v>
      </c>
      <c r="G90" s="12" t="str">
        <f t="shared" si="16"/>
        <v>38386.471</v>
      </c>
      <c r="H90" s="64">
        <f t="shared" si="17"/>
        <v>2678.5</v>
      </c>
      <c r="I90" s="73" t="s">
        <v>376</v>
      </c>
      <c r="J90" s="74" t="s">
        <v>377</v>
      </c>
      <c r="K90" s="73">
        <v>2678.5</v>
      </c>
      <c r="L90" s="73" t="s">
        <v>296</v>
      </c>
      <c r="M90" s="74" t="s">
        <v>292</v>
      </c>
      <c r="N90" s="74"/>
      <c r="O90" s="75" t="s">
        <v>338</v>
      </c>
      <c r="P90" s="75" t="s">
        <v>49</v>
      </c>
    </row>
    <row r="91" spans="1:16" ht="12.75" customHeight="1" x14ac:dyDescent="0.2">
      <c r="A91" s="64" t="str">
        <f t="shared" si="12"/>
        <v> MHAR 11.7 </v>
      </c>
      <c r="B91" s="2" t="str">
        <f t="shared" si="13"/>
        <v>II</v>
      </c>
      <c r="C91" s="64">
        <f t="shared" si="14"/>
        <v>38387.487999999998</v>
      </c>
      <c r="D91" s="12" t="str">
        <f t="shared" si="15"/>
        <v>vis</v>
      </c>
      <c r="E91" s="12">
        <f>VLOOKUP(C91,Active!C$21:E$970,3,FALSE)</f>
        <v>2679.5066008982421</v>
      </c>
      <c r="F91" s="2" t="s">
        <v>94</v>
      </c>
      <c r="G91" s="12" t="str">
        <f t="shared" si="16"/>
        <v>38387.488</v>
      </c>
      <c r="H91" s="64">
        <f t="shared" si="17"/>
        <v>2679.5</v>
      </c>
      <c r="I91" s="73" t="s">
        <v>378</v>
      </c>
      <c r="J91" s="74" t="s">
        <v>379</v>
      </c>
      <c r="K91" s="73">
        <v>2679.5</v>
      </c>
      <c r="L91" s="73" t="s">
        <v>365</v>
      </c>
      <c r="M91" s="74" t="s">
        <v>292</v>
      </c>
      <c r="N91" s="74"/>
      <c r="O91" s="75" t="s">
        <v>338</v>
      </c>
      <c r="P91" s="75" t="s">
        <v>49</v>
      </c>
    </row>
    <row r="92" spans="1:16" ht="12.75" customHeight="1" x14ac:dyDescent="0.2">
      <c r="A92" s="64" t="str">
        <f t="shared" si="12"/>
        <v> MHAR 11.7 </v>
      </c>
      <c r="B92" s="2" t="str">
        <f t="shared" si="13"/>
        <v>II</v>
      </c>
      <c r="C92" s="64">
        <f t="shared" si="14"/>
        <v>38399.42</v>
      </c>
      <c r="D92" s="12" t="str">
        <f t="shared" si="15"/>
        <v>vis</v>
      </c>
      <c r="E92" s="12">
        <f>VLOOKUP(C92,Active!C$21:E$970,3,FALSE)</f>
        <v>2691.4855724822487</v>
      </c>
      <c r="F92" s="2" t="s">
        <v>94</v>
      </c>
      <c r="G92" s="12" t="str">
        <f t="shared" si="16"/>
        <v>38399.420</v>
      </c>
      <c r="H92" s="64">
        <f t="shared" si="17"/>
        <v>2691.5</v>
      </c>
      <c r="I92" s="73" t="s">
        <v>380</v>
      </c>
      <c r="J92" s="74" t="s">
        <v>381</v>
      </c>
      <c r="K92" s="73">
        <v>2691.5</v>
      </c>
      <c r="L92" s="73" t="s">
        <v>296</v>
      </c>
      <c r="M92" s="74" t="s">
        <v>292</v>
      </c>
      <c r="N92" s="74"/>
      <c r="O92" s="75" t="s">
        <v>338</v>
      </c>
      <c r="P92" s="75" t="s">
        <v>49</v>
      </c>
    </row>
    <row r="93" spans="1:16" ht="12.75" customHeight="1" x14ac:dyDescent="0.2">
      <c r="A93" s="64" t="str">
        <f t="shared" si="12"/>
        <v> MHAR 11.7 </v>
      </c>
      <c r="B93" s="2" t="str">
        <f t="shared" si="13"/>
        <v>II</v>
      </c>
      <c r="C93" s="64">
        <f t="shared" si="14"/>
        <v>38406.417999999998</v>
      </c>
      <c r="D93" s="12" t="str">
        <f t="shared" si="15"/>
        <v>vis</v>
      </c>
      <c r="E93" s="12">
        <f>VLOOKUP(C93,Active!C$21:E$970,3,FALSE)</f>
        <v>2698.5111208517483</v>
      </c>
      <c r="F93" s="2" t="s">
        <v>94</v>
      </c>
      <c r="G93" s="12" t="str">
        <f t="shared" si="16"/>
        <v>38406.418</v>
      </c>
      <c r="H93" s="64">
        <f t="shared" si="17"/>
        <v>2698.5</v>
      </c>
      <c r="I93" s="73" t="s">
        <v>382</v>
      </c>
      <c r="J93" s="74" t="s">
        <v>383</v>
      </c>
      <c r="K93" s="73">
        <v>2698.5</v>
      </c>
      <c r="L93" s="73" t="s">
        <v>384</v>
      </c>
      <c r="M93" s="74" t="s">
        <v>292</v>
      </c>
      <c r="N93" s="74"/>
      <c r="O93" s="75" t="s">
        <v>338</v>
      </c>
      <c r="P93" s="75" t="s">
        <v>49</v>
      </c>
    </row>
    <row r="94" spans="1:16" ht="12.75" customHeight="1" x14ac:dyDescent="0.2">
      <c r="A94" s="64" t="str">
        <f t="shared" si="12"/>
        <v> MHAR 11.7 </v>
      </c>
      <c r="B94" s="2" t="str">
        <f t="shared" si="13"/>
        <v>II</v>
      </c>
      <c r="C94" s="64">
        <f t="shared" si="14"/>
        <v>38407.425999999999</v>
      </c>
      <c r="D94" s="12" t="str">
        <f t="shared" si="15"/>
        <v>vis</v>
      </c>
      <c r="E94" s="12">
        <f>VLOOKUP(C94,Active!C$21:E$970,3,FALSE)</f>
        <v>2699.5230889507006</v>
      </c>
      <c r="F94" s="2" t="s">
        <v>94</v>
      </c>
      <c r="G94" s="12" t="str">
        <f t="shared" si="16"/>
        <v>38407.426</v>
      </c>
      <c r="H94" s="64">
        <f t="shared" si="17"/>
        <v>2699.5</v>
      </c>
      <c r="I94" s="73" t="s">
        <v>385</v>
      </c>
      <c r="J94" s="74" t="s">
        <v>386</v>
      </c>
      <c r="K94" s="73">
        <v>2699.5</v>
      </c>
      <c r="L94" s="73" t="s">
        <v>387</v>
      </c>
      <c r="M94" s="74" t="s">
        <v>292</v>
      </c>
      <c r="N94" s="74"/>
      <c r="O94" s="75" t="s">
        <v>338</v>
      </c>
      <c r="P94" s="75" t="s">
        <v>49</v>
      </c>
    </row>
    <row r="95" spans="1:16" ht="12.75" customHeight="1" x14ac:dyDescent="0.2">
      <c r="A95" s="64" t="str">
        <f t="shared" si="12"/>
        <v> MHAR 11.7 </v>
      </c>
      <c r="B95" s="2" t="str">
        <f t="shared" si="13"/>
        <v>II</v>
      </c>
      <c r="C95" s="64">
        <f t="shared" si="14"/>
        <v>38410.396000000001</v>
      </c>
      <c r="D95" s="12" t="str">
        <f t="shared" si="15"/>
        <v>vis</v>
      </c>
      <c r="E95" s="12">
        <f>VLOOKUP(C95,Active!C$21:E$970,3,FALSE)</f>
        <v>2702.5047806708239</v>
      </c>
      <c r="F95" s="2" t="s">
        <v>94</v>
      </c>
      <c r="G95" s="12" t="str">
        <f t="shared" si="16"/>
        <v>38410.396</v>
      </c>
      <c r="H95" s="64">
        <f t="shared" si="17"/>
        <v>2702.5</v>
      </c>
      <c r="I95" s="73" t="s">
        <v>388</v>
      </c>
      <c r="J95" s="74" t="s">
        <v>389</v>
      </c>
      <c r="K95" s="73">
        <v>2702.5</v>
      </c>
      <c r="L95" s="73" t="s">
        <v>390</v>
      </c>
      <c r="M95" s="74" t="s">
        <v>292</v>
      </c>
      <c r="N95" s="74"/>
      <c r="O95" s="75" t="s">
        <v>338</v>
      </c>
      <c r="P95" s="75" t="s">
        <v>49</v>
      </c>
    </row>
    <row r="96" spans="1:16" ht="12.75" customHeight="1" x14ac:dyDescent="0.2">
      <c r="A96" s="64" t="str">
        <f t="shared" si="12"/>
        <v> MHAR 11.7 </v>
      </c>
      <c r="B96" s="2" t="str">
        <f t="shared" si="13"/>
        <v>II</v>
      </c>
      <c r="C96" s="64">
        <f t="shared" si="14"/>
        <v>38412.394999999997</v>
      </c>
      <c r="D96" s="12" t="str">
        <f t="shared" si="15"/>
        <v>vis</v>
      </c>
      <c r="E96" s="12">
        <f>VLOOKUP(C96,Active!C$21:E$970,3,FALSE)</f>
        <v>2704.5116499464175</v>
      </c>
      <c r="F96" s="2" t="s">
        <v>94</v>
      </c>
      <c r="G96" s="12" t="str">
        <f t="shared" si="16"/>
        <v>38412.395</v>
      </c>
      <c r="H96" s="64">
        <f t="shared" si="17"/>
        <v>2704.5</v>
      </c>
      <c r="I96" s="73" t="s">
        <v>391</v>
      </c>
      <c r="J96" s="74" t="s">
        <v>392</v>
      </c>
      <c r="K96" s="73">
        <v>2704.5</v>
      </c>
      <c r="L96" s="73" t="s">
        <v>393</v>
      </c>
      <c r="M96" s="74" t="s">
        <v>292</v>
      </c>
      <c r="N96" s="74"/>
      <c r="O96" s="75" t="s">
        <v>338</v>
      </c>
      <c r="P96" s="75" t="s">
        <v>49</v>
      </c>
    </row>
    <row r="97" spans="1:16" ht="12.75" customHeight="1" x14ac:dyDescent="0.2">
      <c r="A97" s="64" t="str">
        <f t="shared" si="12"/>
        <v> MHAR 11.7 </v>
      </c>
      <c r="B97" s="2" t="str">
        <f t="shared" si="13"/>
        <v>II</v>
      </c>
      <c r="C97" s="64">
        <f t="shared" si="14"/>
        <v>38413.368000000002</v>
      </c>
      <c r="D97" s="12" t="str">
        <f t="shared" si="15"/>
        <v>vis</v>
      </c>
      <c r="E97" s="12">
        <f>VLOOKUP(C97,Active!C$21:E$970,3,FALSE)</f>
        <v>2705.48848026416</v>
      </c>
      <c r="F97" s="2" t="s">
        <v>94</v>
      </c>
      <c r="G97" s="12" t="str">
        <f t="shared" si="16"/>
        <v>38413.368</v>
      </c>
      <c r="H97" s="64">
        <f t="shared" si="17"/>
        <v>2705.5</v>
      </c>
      <c r="I97" s="73" t="s">
        <v>394</v>
      </c>
      <c r="J97" s="74" t="s">
        <v>395</v>
      </c>
      <c r="K97" s="73">
        <v>2705.5</v>
      </c>
      <c r="L97" s="73" t="s">
        <v>169</v>
      </c>
      <c r="M97" s="74" t="s">
        <v>292</v>
      </c>
      <c r="N97" s="74"/>
      <c r="O97" s="75" t="s">
        <v>338</v>
      </c>
      <c r="P97" s="75" t="s">
        <v>49</v>
      </c>
    </row>
    <row r="98" spans="1:16" ht="12.75" customHeight="1" x14ac:dyDescent="0.2">
      <c r="A98" s="64" t="str">
        <f t="shared" si="12"/>
        <v> MHAR 11.7 </v>
      </c>
      <c r="B98" s="2" t="str">
        <f t="shared" si="13"/>
        <v>II</v>
      </c>
      <c r="C98" s="64">
        <f t="shared" si="14"/>
        <v>38439.292000000001</v>
      </c>
      <c r="D98" s="12" t="str">
        <f t="shared" si="15"/>
        <v>vis</v>
      </c>
      <c r="E98" s="12">
        <f>VLOOKUP(C98,Active!C$21:E$970,3,FALSE)</f>
        <v>2731.5145328407407</v>
      </c>
      <c r="F98" s="2" t="s">
        <v>94</v>
      </c>
      <c r="G98" s="12" t="str">
        <f t="shared" si="16"/>
        <v>38439.292</v>
      </c>
      <c r="H98" s="64">
        <f t="shared" si="17"/>
        <v>2731.5</v>
      </c>
      <c r="I98" s="73" t="s">
        <v>396</v>
      </c>
      <c r="J98" s="74" t="s">
        <v>397</v>
      </c>
      <c r="K98" s="73">
        <v>2731.5</v>
      </c>
      <c r="L98" s="73" t="s">
        <v>306</v>
      </c>
      <c r="M98" s="74" t="s">
        <v>292</v>
      </c>
      <c r="N98" s="74"/>
      <c r="O98" s="75" t="s">
        <v>338</v>
      </c>
      <c r="P98" s="75" t="s">
        <v>49</v>
      </c>
    </row>
    <row r="99" spans="1:16" ht="12.75" customHeight="1" x14ac:dyDescent="0.2">
      <c r="A99" s="64" t="str">
        <f t="shared" si="12"/>
        <v> MHAR 11.7 </v>
      </c>
      <c r="B99" s="2" t="str">
        <f t="shared" si="13"/>
        <v>II</v>
      </c>
      <c r="C99" s="64">
        <f t="shared" si="14"/>
        <v>38440.275999999998</v>
      </c>
      <c r="D99" s="12" t="str">
        <f t="shared" si="15"/>
        <v>vis</v>
      </c>
      <c r="E99" s="12">
        <f>VLOOKUP(C99,Active!C$21:E$970,3,FALSE)</f>
        <v>2732.5024064611416</v>
      </c>
      <c r="F99" s="2" t="s">
        <v>94</v>
      </c>
      <c r="G99" s="12" t="str">
        <f t="shared" si="16"/>
        <v>38440.276</v>
      </c>
      <c r="H99" s="64">
        <f t="shared" si="17"/>
        <v>2732.5</v>
      </c>
      <c r="I99" s="73" t="s">
        <v>398</v>
      </c>
      <c r="J99" s="74" t="s">
        <v>399</v>
      </c>
      <c r="K99" s="73">
        <v>2732.5</v>
      </c>
      <c r="L99" s="73" t="s">
        <v>158</v>
      </c>
      <c r="M99" s="74" t="s">
        <v>292</v>
      </c>
      <c r="N99" s="74"/>
      <c r="O99" s="75" t="s">
        <v>338</v>
      </c>
      <c r="P99" s="75" t="s">
        <v>49</v>
      </c>
    </row>
    <row r="100" spans="1:16" ht="12.75" customHeight="1" x14ac:dyDescent="0.2">
      <c r="A100" s="64" t="str">
        <f t="shared" si="12"/>
        <v> MHAR 11.7 </v>
      </c>
      <c r="B100" s="2" t="str">
        <f t="shared" si="13"/>
        <v>II</v>
      </c>
      <c r="C100" s="64">
        <f t="shared" si="14"/>
        <v>38441.279000000002</v>
      </c>
      <c r="D100" s="12" t="str">
        <f t="shared" si="15"/>
        <v>vis</v>
      </c>
      <c r="E100" s="12">
        <f>VLOOKUP(C100,Active!C$21:E$970,3,FALSE)</f>
        <v>2733.509354877066</v>
      </c>
      <c r="F100" s="2" t="s">
        <v>94</v>
      </c>
      <c r="G100" s="12" t="str">
        <f t="shared" si="16"/>
        <v>38441.279</v>
      </c>
      <c r="H100" s="64">
        <f t="shared" si="17"/>
        <v>2733.5</v>
      </c>
      <c r="I100" s="73" t="s">
        <v>400</v>
      </c>
      <c r="J100" s="74" t="s">
        <v>401</v>
      </c>
      <c r="K100" s="73">
        <v>2733.5</v>
      </c>
      <c r="L100" s="73" t="s">
        <v>154</v>
      </c>
      <c r="M100" s="74" t="s">
        <v>292</v>
      </c>
      <c r="N100" s="74"/>
      <c r="O100" s="75" t="s">
        <v>338</v>
      </c>
      <c r="P100" s="75" t="s">
        <v>49</v>
      </c>
    </row>
    <row r="101" spans="1:16" ht="12.75" customHeight="1" x14ac:dyDescent="0.2">
      <c r="A101" s="64" t="str">
        <f t="shared" si="12"/>
        <v> MHAR 11.7 </v>
      </c>
      <c r="B101" s="2" t="str">
        <f t="shared" si="13"/>
        <v>I</v>
      </c>
      <c r="C101" s="64">
        <f t="shared" si="14"/>
        <v>38816.315000000002</v>
      </c>
      <c r="D101" s="12" t="str">
        <f t="shared" si="15"/>
        <v>vis</v>
      </c>
      <c r="E101" s="12">
        <f>VLOOKUP(C101,Active!C$21:E$970,3,FALSE)</f>
        <v>3110.021723883041</v>
      </c>
      <c r="F101" s="2" t="s">
        <v>94</v>
      </c>
      <c r="G101" s="12" t="str">
        <f t="shared" si="16"/>
        <v>38816.315</v>
      </c>
      <c r="H101" s="64">
        <f t="shared" si="17"/>
        <v>3110</v>
      </c>
      <c r="I101" s="73" t="s">
        <v>402</v>
      </c>
      <c r="J101" s="74" t="s">
        <v>403</v>
      </c>
      <c r="K101" s="73">
        <v>3110</v>
      </c>
      <c r="L101" s="73" t="s">
        <v>404</v>
      </c>
      <c r="M101" s="74" t="s">
        <v>292</v>
      </c>
      <c r="N101" s="74"/>
      <c r="O101" s="75" t="s">
        <v>338</v>
      </c>
      <c r="P101" s="75" t="s">
        <v>49</v>
      </c>
    </row>
    <row r="102" spans="1:16" ht="12.75" customHeight="1" x14ac:dyDescent="0.2">
      <c r="A102" s="64" t="str">
        <f t="shared" si="12"/>
        <v> MHAR 11.7 </v>
      </c>
      <c r="B102" s="2" t="str">
        <f t="shared" si="13"/>
        <v>II</v>
      </c>
      <c r="C102" s="64">
        <f t="shared" si="14"/>
        <v>39389.555999999997</v>
      </c>
      <c r="D102" s="12" t="str">
        <f t="shared" si="15"/>
        <v>vis</v>
      </c>
      <c r="E102" s="12">
        <f>VLOOKUP(C102,Active!C$21:E$970,3,FALSE)</f>
        <v>3685.5193479014079</v>
      </c>
      <c r="F102" s="2" t="s">
        <v>94</v>
      </c>
      <c r="G102" s="12" t="str">
        <f t="shared" si="16"/>
        <v>39389.556</v>
      </c>
      <c r="H102" s="64">
        <f t="shared" si="17"/>
        <v>3685.5</v>
      </c>
      <c r="I102" s="73" t="s">
        <v>405</v>
      </c>
      <c r="J102" s="74" t="s">
        <v>406</v>
      </c>
      <c r="K102" s="73">
        <v>3685.5</v>
      </c>
      <c r="L102" s="73" t="s">
        <v>407</v>
      </c>
      <c r="M102" s="74" t="s">
        <v>292</v>
      </c>
      <c r="N102" s="74"/>
      <c r="O102" s="75" t="s">
        <v>338</v>
      </c>
      <c r="P102" s="75" t="s">
        <v>49</v>
      </c>
    </row>
    <row r="103" spans="1:16" ht="12.75" customHeight="1" x14ac:dyDescent="0.2">
      <c r="A103" s="64" t="str">
        <f t="shared" si="12"/>
        <v> MHAR 11.7 </v>
      </c>
      <c r="B103" s="2" t="str">
        <f t="shared" si="13"/>
        <v>II</v>
      </c>
      <c r="C103" s="64">
        <f t="shared" si="14"/>
        <v>39940.379000000001</v>
      </c>
      <c r="D103" s="12" t="str">
        <f t="shared" si="15"/>
        <v>vis</v>
      </c>
      <c r="E103" s="12">
        <f>VLOOKUP(C103,Active!C$21:E$970,3,FALSE)</f>
        <v>4238.5107210841952</v>
      </c>
      <c r="F103" s="2" t="s">
        <v>94</v>
      </c>
      <c r="G103" s="12" t="str">
        <f t="shared" si="16"/>
        <v>39940.379</v>
      </c>
      <c r="H103" s="64">
        <f t="shared" si="17"/>
        <v>4238.5</v>
      </c>
      <c r="I103" s="73" t="s">
        <v>408</v>
      </c>
      <c r="J103" s="74" t="s">
        <v>409</v>
      </c>
      <c r="K103" s="73">
        <v>4238.5</v>
      </c>
      <c r="L103" s="73" t="s">
        <v>384</v>
      </c>
      <c r="M103" s="74" t="s">
        <v>292</v>
      </c>
      <c r="N103" s="74"/>
      <c r="O103" s="75" t="s">
        <v>338</v>
      </c>
      <c r="P103" s="75" t="s">
        <v>49</v>
      </c>
    </row>
    <row r="104" spans="1:16" ht="12.75" customHeight="1" x14ac:dyDescent="0.2">
      <c r="A104" s="64" t="str">
        <f t="shared" si="12"/>
        <v> MHAR 11.7 </v>
      </c>
      <c r="B104" s="2" t="str">
        <f t="shared" si="13"/>
        <v>II</v>
      </c>
      <c r="C104" s="64">
        <f t="shared" si="14"/>
        <v>39941.337</v>
      </c>
      <c r="D104" s="12" t="str">
        <f t="shared" si="15"/>
        <v>vis</v>
      </c>
      <c r="E104" s="12">
        <f>VLOOKUP(C104,Active!C$21:E$970,3,FALSE)</f>
        <v>4239.4724923528393</v>
      </c>
      <c r="F104" s="2" t="s">
        <v>94</v>
      </c>
      <c r="G104" s="12" t="str">
        <f t="shared" si="16"/>
        <v>39941.337</v>
      </c>
      <c r="H104" s="64">
        <f t="shared" si="17"/>
        <v>4239.5</v>
      </c>
      <c r="I104" s="73" t="s">
        <v>410</v>
      </c>
      <c r="J104" s="74" t="s">
        <v>411</v>
      </c>
      <c r="K104" s="73">
        <v>4239.5</v>
      </c>
      <c r="L104" s="73" t="s">
        <v>145</v>
      </c>
      <c r="M104" s="74" t="s">
        <v>292</v>
      </c>
      <c r="N104" s="74"/>
      <c r="O104" s="75" t="s">
        <v>338</v>
      </c>
      <c r="P104" s="75" t="s">
        <v>49</v>
      </c>
    </row>
    <row r="105" spans="1:16" ht="12.75" customHeight="1" x14ac:dyDescent="0.2">
      <c r="A105" s="64" t="str">
        <f t="shared" si="12"/>
        <v> MHAR 11.7 </v>
      </c>
      <c r="B105" s="2" t="str">
        <f t="shared" si="13"/>
        <v>II</v>
      </c>
      <c r="C105" s="64">
        <f t="shared" si="14"/>
        <v>39946.353000000003</v>
      </c>
      <c r="D105" s="12" t="str">
        <f t="shared" si="15"/>
        <v>vis</v>
      </c>
      <c r="E105" s="12">
        <f>VLOOKUP(C105,Active!C$21:E$970,3,FALSE)</f>
        <v>4244.5082383690487</v>
      </c>
      <c r="F105" s="2" t="s">
        <v>94</v>
      </c>
      <c r="G105" s="12" t="str">
        <f t="shared" si="16"/>
        <v>39946.353</v>
      </c>
      <c r="H105" s="64">
        <f t="shared" si="17"/>
        <v>4244.5</v>
      </c>
      <c r="I105" s="73" t="s">
        <v>412</v>
      </c>
      <c r="J105" s="74" t="s">
        <v>413</v>
      </c>
      <c r="K105" s="73">
        <v>4244.5</v>
      </c>
      <c r="L105" s="73" t="s">
        <v>353</v>
      </c>
      <c r="M105" s="74" t="s">
        <v>292</v>
      </c>
      <c r="N105" s="74"/>
      <c r="O105" s="75" t="s">
        <v>338</v>
      </c>
      <c r="P105" s="75" t="s">
        <v>49</v>
      </c>
    </row>
    <row r="106" spans="1:16" ht="12.75" customHeight="1" x14ac:dyDescent="0.2">
      <c r="A106" s="64" t="str">
        <f t="shared" si="12"/>
        <v> MHAR 11.7 </v>
      </c>
      <c r="B106" s="2" t="str">
        <f t="shared" si="13"/>
        <v>II</v>
      </c>
      <c r="C106" s="64">
        <f t="shared" si="14"/>
        <v>40149.553</v>
      </c>
      <c r="D106" s="12" t="str">
        <f t="shared" si="15"/>
        <v>vis</v>
      </c>
      <c r="E106" s="12">
        <f>VLOOKUP(C106,Active!C$21:E$970,3,FALSE)</f>
        <v>4448.5081567289208</v>
      </c>
      <c r="F106" s="2" t="s">
        <v>94</v>
      </c>
      <c r="G106" s="12" t="str">
        <f t="shared" si="16"/>
        <v>40149.553</v>
      </c>
      <c r="H106" s="64">
        <f t="shared" si="17"/>
        <v>4448.5</v>
      </c>
      <c r="I106" s="73" t="s">
        <v>414</v>
      </c>
      <c r="J106" s="74" t="s">
        <v>415</v>
      </c>
      <c r="K106" s="73">
        <v>4448.5</v>
      </c>
      <c r="L106" s="73" t="s">
        <v>353</v>
      </c>
      <c r="M106" s="74" t="s">
        <v>292</v>
      </c>
      <c r="N106" s="74"/>
      <c r="O106" s="75" t="s">
        <v>338</v>
      </c>
      <c r="P106" s="75" t="s">
        <v>49</v>
      </c>
    </row>
    <row r="107" spans="1:16" ht="12.75" customHeight="1" x14ac:dyDescent="0.2">
      <c r="A107" s="64" t="str">
        <f t="shared" ref="A107:A129" si="18">P107</f>
        <v> MHAR 11.7 </v>
      </c>
      <c r="B107" s="2" t="str">
        <f t="shared" ref="B107:B129" si="19">IF(H107=INT(H107),"I","II")</f>
        <v>II</v>
      </c>
      <c r="C107" s="64">
        <f t="shared" ref="C107:C129" si="20">1*G107</f>
        <v>40150.54</v>
      </c>
      <c r="D107" s="12" t="str">
        <f t="shared" ref="D107:D129" si="21">VLOOKUP(F107,I$1:J$5,2,FALSE)</f>
        <v>vis</v>
      </c>
      <c r="E107" s="12">
        <f>VLOOKUP(C107,Active!C$21:E$970,3,FALSE)</f>
        <v>4449.4990421591447</v>
      </c>
      <c r="F107" s="2" t="s">
        <v>94</v>
      </c>
      <c r="G107" s="12" t="str">
        <f t="shared" ref="G107:G129" si="22">MID(I107,3,LEN(I107)-3)</f>
        <v>40150.540</v>
      </c>
      <c r="H107" s="64">
        <f t="shared" ref="H107:H129" si="23">1*K107</f>
        <v>4449.5</v>
      </c>
      <c r="I107" s="73" t="s">
        <v>416</v>
      </c>
      <c r="J107" s="74" t="s">
        <v>417</v>
      </c>
      <c r="K107" s="73">
        <v>4449.5</v>
      </c>
      <c r="L107" s="73" t="s">
        <v>148</v>
      </c>
      <c r="M107" s="74" t="s">
        <v>292</v>
      </c>
      <c r="N107" s="74"/>
      <c r="O107" s="75" t="s">
        <v>338</v>
      </c>
      <c r="P107" s="75" t="s">
        <v>49</v>
      </c>
    </row>
    <row r="108" spans="1:16" ht="12.75" customHeight="1" x14ac:dyDescent="0.2">
      <c r="A108" s="64" t="str">
        <f t="shared" si="18"/>
        <v> MHAR 11.7 </v>
      </c>
      <c r="B108" s="2" t="str">
        <f t="shared" si="19"/>
        <v>II</v>
      </c>
      <c r="C108" s="64">
        <f t="shared" si="20"/>
        <v>40151.54</v>
      </c>
      <c r="D108" s="12" t="str">
        <f t="shared" si="21"/>
        <v>vis</v>
      </c>
      <c r="E108" s="12">
        <f>VLOOKUP(C108,Active!C$21:E$970,3,FALSE)</f>
        <v>4450.5029787652466</v>
      </c>
      <c r="F108" s="2" t="s">
        <v>94</v>
      </c>
      <c r="G108" s="12" t="str">
        <f t="shared" si="22"/>
        <v>40151.540</v>
      </c>
      <c r="H108" s="64">
        <f t="shared" si="23"/>
        <v>4450.5</v>
      </c>
      <c r="I108" s="73" t="s">
        <v>418</v>
      </c>
      <c r="J108" s="74" t="s">
        <v>419</v>
      </c>
      <c r="K108" s="73">
        <v>4450.5</v>
      </c>
      <c r="L108" s="73" t="s">
        <v>116</v>
      </c>
      <c r="M108" s="74" t="s">
        <v>292</v>
      </c>
      <c r="N108" s="74"/>
      <c r="O108" s="75" t="s">
        <v>338</v>
      </c>
      <c r="P108" s="75" t="s">
        <v>49</v>
      </c>
    </row>
    <row r="109" spans="1:16" ht="12.75" customHeight="1" x14ac:dyDescent="0.2">
      <c r="A109" s="64" t="str">
        <f t="shared" si="18"/>
        <v> MHAR 11.7 </v>
      </c>
      <c r="B109" s="2" t="str">
        <f t="shared" si="19"/>
        <v>I</v>
      </c>
      <c r="C109" s="64">
        <f t="shared" si="20"/>
        <v>41304.462</v>
      </c>
      <c r="D109" s="12" t="str">
        <f t="shared" si="21"/>
        <v>vis</v>
      </c>
      <c r="E109" s="12">
        <f>VLOOKUP(C109,Active!C$21:E$970,3,FALSE)</f>
        <v>5607.9635785452847</v>
      </c>
      <c r="F109" s="2" t="s">
        <v>94</v>
      </c>
      <c r="G109" s="12" t="str">
        <f t="shared" si="22"/>
        <v>41304.462</v>
      </c>
      <c r="H109" s="64">
        <f t="shared" si="23"/>
        <v>5608</v>
      </c>
      <c r="I109" s="73" t="s">
        <v>420</v>
      </c>
      <c r="J109" s="74" t="s">
        <v>421</v>
      </c>
      <c r="K109" s="73">
        <v>5608</v>
      </c>
      <c r="L109" s="73" t="s">
        <v>422</v>
      </c>
      <c r="M109" s="74" t="s">
        <v>292</v>
      </c>
      <c r="N109" s="74"/>
      <c r="O109" s="75" t="s">
        <v>338</v>
      </c>
      <c r="P109" s="75" t="s">
        <v>49</v>
      </c>
    </row>
    <row r="110" spans="1:16" ht="12.75" customHeight="1" x14ac:dyDescent="0.2">
      <c r="A110" s="64" t="str">
        <f t="shared" si="18"/>
        <v> MHAR 11.7 </v>
      </c>
      <c r="B110" s="2" t="str">
        <f t="shared" si="19"/>
        <v>I</v>
      </c>
      <c r="C110" s="64">
        <f t="shared" si="20"/>
        <v>41350.313000000002</v>
      </c>
      <c r="D110" s="12" t="str">
        <f t="shared" si="21"/>
        <v>vis</v>
      </c>
      <c r="E110" s="12">
        <f>VLOOKUP(C110,Active!C$21:E$970,3,FALSE)</f>
        <v>5653.9950758716577</v>
      </c>
      <c r="F110" s="2" t="s">
        <v>94</v>
      </c>
      <c r="G110" s="12" t="str">
        <f t="shared" si="22"/>
        <v>41350.313</v>
      </c>
      <c r="H110" s="64">
        <f t="shared" si="23"/>
        <v>5654</v>
      </c>
      <c r="I110" s="73" t="s">
        <v>423</v>
      </c>
      <c r="J110" s="74" t="s">
        <v>424</v>
      </c>
      <c r="K110" s="73">
        <v>5654</v>
      </c>
      <c r="L110" s="73" t="s">
        <v>108</v>
      </c>
      <c r="M110" s="74" t="s">
        <v>292</v>
      </c>
      <c r="N110" s="74"/>
      <c r="O110" s="75" t="s">
        <v>338</v>
      </c>
      <c r="P110" s="75" t="s">
        <v>49</v>
      </c>
    </row>
    <row r="111" spans="1:16" ht="12.75" customHeight="1" x14ac:dyDescent="0.2">
      <c r="A111" s="64" t="str">
        <f t="shared" si="18"/>
        <v> MHAR 11.7 </v>
      </c>
      <c r="B111" s="2" t="str">
        <f t="shared" si="19"/>
        <v>I</v>
      </c>
      <c r="C111" s="64">
        <f t="shared" si="20"/>
        <v>41549.538</v>
      </c>
      <c r="D111" s="12" t="str">
        <f t="shared" si="21"/>
        <v>vis</v>
      </c>
      <c r="E111" s="12">
        <f>VLOOKUP(C111,Active!C$21:E$970,3,FALSE)</f>
        <v>5854.0043462222775</v>
      </c>
      <c r="F111" s="2" t="s">
        <v>94</v>
      </c>
      <c r="G111" s="12" t="str">
        <f t="shared" si="22"/>
        <v>41549.538</v>
      </c>
      <c r="H111" s="64">
        <f t="shared" si="23"/>
        <v>5854</v>
      </c>
      <c r="I111" s="73" t="s">
        <v>425</v>
      </c>
      <c r="J111" s="74" t="s">
        <v>426</v>
      </c>
      <c r="K111" s="73">
        <v>5854</v>
      </c>
      <c r="L111" s="73" t="s">
        <v>189</v>
      </c>
      <c r="M111" s="74" t="s">
        <v>292</v>
      </c>
      <c r="N111" s="74"/>
      <c r="O111" s="75" t="s">
        <v>338</v>
      </c>
      <c r="P111" s="75" t="s">
        <v>49</v>
      </c>
    </row>
    <row r="112" spans="1:16" ht="12.75" customHeight="1" x14ac:dyDescent="0.2">
      <c r="A112" s="64" t="str">
        <f t="shared" si="18"/>
        <v> MHAR 11.7 </v>
      </c>
      <c r="B112" s="2" t="str">
        <f t="shared" si="19"/>
        <v>II</v>
      </c>
      <c r="C112" s="64">
        <f t="shared" si="20"/>
        <v>41922.565000000002</v>
      </c>
      <c r="D112" s="12" t="str">
        <f t="shared" si="21"/>
        <v>vis</v>
      </c>
      <c r="E112" s="12">
        <f>VLOOKUP(C112,Active!C$21:E$970,3,FALSE)</f>
        <v>6228.4998065865957</v>
      </c>
      <c r="F112" s="2" t="s">
        <v>94</v>
      </c>
      <c r="G112" s="12" t="str">
        <f t="shared" si="22"/>
        <v>41922.565</v>
      </c>
      <c r="H112" s="64">
        <f t="shared" si="23"/>
        <v>6228.5</v>
      </c>
      <c r="I112" s="73" t="s">
        <v>427</v>
      </c>
      <c r="J112" s="74" t="s">
        <v>428</v>
      </c>
      <c r="K112" s="73">
        <v>6228.5</v>
      </c>
      <c r="L112" s="73" t="s">
        <v>429</v>
      </c>
      <c r="M112" s="74" t="s">
        <v>292</v>
      </c>
      <c r="N112" s="74"/>
      <c r="O112" s="75" t="s">
        <v>338</v>
      </c>
      <c r="P112" s="75" t="s">
        <v>49</v>
      </c>
    </row>
    <row r="113" spans="1:16" ht="12.75" customHeight="1" x14ac:dyDescent="0.2">
      <c r="A113" s="64" t="str">
        <f t="shared" si="18"/>
        <v> MHAR 11.7 </v>
      </c>
      <c r="B113" s="2" t="str">
        <f t="shared" si="19"/>
        <v>II</v>
      </c>
      <c r="C113" s="64">
        <f t="shared" si="20"/>
        <v>41929.533000000003</v>
      </c>
      <c r="D113" s="12" t="str">
        <f t="shared" si="21"/>
        <v>vis</v>
      </c>
      <c r="E113" s="12">
        <f>VLOOKUP(C113,Active!C$21:E$970,3,FALSE)</f>
        <v>6235.4952368579134</v>
      </c>
      <c r="F113" s="2" t="s">
        <v>94</v>
      </c>
      <c r="G113" s="12" t="str">
        <f t="shared" si="22"/>
        <v>41929.533</v>
      </c>
      <c r="H113" s="64">
        <f t="shared" si="23"/>
        <v>6235.5</v>
      </c>
      <c r="I113" s="73" t="s">
        <v>430</v>
      </c>
      <c r="J113" s="74" t="s">
        <v>431</v>
      </c>
      <c r="K113" s="73">
        <v>6235.5</v>
      </c>
      <c r="L113" s="73" t="s">
        <v>108</v>
      </c>
      <c r="M113" s="74" t="s">
        <v>292</v>
      </c>
      <c r="N113" s="74"/>
      <c r="O113" s="75" t="s">
        <v>338</v>
      </c>
      <c r="P113" s="75" t="s">
        <v>49</v>
      </c>
    </row>
    <row r="114" spans="1:16" ht="12.75" customHeight="1" x14ac:dyDescent="0.2">
      <c r="A114" s="64" t="str">
        <f t="shared" si="18"/>
        <v> MHAR 11.7 </v>
      </c>
      <c r="B114" s="2" t="str">
        <f t="shared" si="19"/>
        <v>II</v>
      </c>
      <c r="C114" s="64">
        <f t="shared" si="20"/>
        <v>41931.542000000001</v>
      </c>
      <c r="D114" s="12" t="str">
        <f t="shared" si="21"/>
        <v>vis</v>
      </c>
      <c r="E114" s="12">
        <f>VLOOKUP(C114,Active!C$21:E$970,3,FALSE)</f>
        <v>6237.5121454995706</v>
      </c>
      <c r="F114" s="2" t="s">
        <v>94</v>
      </c>
      <c r="G114" s="12" t="str">
        <f t="shared" si="22"/>
        <v>41931.542</v>
      </c>
      <c r="H114" s="64">
        <f t="shared" si="23"/>
        <v>6237.5</v>
      </c>
      <c r="I114" s="73" t="s">
        <v>432</v>
      </c>
      <c r="J114" s="74" t="s">
        <v>433</v>
      </c>
      <c r="K114" s="73">
        <v>6237.5</v>
      </c>
      <c r="L114" s="73" t="s">
        <v>393</v>
      </c>
      <c r="M114" s="74" t="s">
        <v>292</v>
      </c>
      <c r="N114" s="74"/>
      <c r="O114" s="75" t="s">
        <v>338</v>
      </c>
      <c r="P114" s="75" t="s">
        <v>49</v>
      </c>
    </row>
    <row r="115" spans="1:16" ht="12.75" customHeight="1" x14ac:dyDescent="0.2">
      <c r="A115" s="64" t="str">
        <f t="shared" si="18"/>
        <v> MHAR 11.7 </v>
      </c>
      <c r="B115" s="2" t="str">
        <f t="shared" si="19"/>
        <v>I</v>
      </c>
      <c r="C115" s="64">
        <f t="shared" si="20"/>
        <v>42303.538999999997</v>
      </c>
      <c r="D115" s="12" t="str">
        <f t="shared" si="21"/>
        <v>vis</v>
      </c>
      <c r="E115" s="12">
        <f>VLOOKUP(C115,Active!C$21:E$970,3,FALSE)</f>
        <v>6610.9735511595982</v>
      </c>
      <c r="F115" s="2" t="s">
        <v>94</v>
      </c>
      <c r="G115" s="12" t="str">
        <f t="shared" si="22"/>
        <v>42303.539</v>
      </c>
      <c r="H115" s="64">
        <f t="shared" si="23"/>
        <v>6611</v>
      </c>
      <c r="I115" s="73" t="s">
        <v>434</v>
      </c>
      <c r="J115" s="74" t="s">
        <v>435</v>
      </c>
      <c r="K115" s="73">
        <v>6611</v>
      </c>
      <c r="L115" s="73" t="s">
        <v>436</v>
      </c>
      <c r="M115" s="74" t="s">
        <v>292</v>
      </c>
      <c r="N115" s="74"/>
      <c r="O115" s="75" t="s">
        <v>338</v>
      </c>
      <c r="P115" s="75" t="s">
        <v>49</v>
      </c>
    </row>
    <row r="116" spans="1:16" ht="12.75" customHeight="1" x14ac:dyDescent="0.2">
      <c r="A116" s="64" t="str">
        <f t="shared" si="18"/>
        <v>BAVM 32 </v>
      </c>
      <c r="B116" s="2" t="str">
        <f t="shared" si="19"/>
        <v>I</v>
      </c>
      <c r="C116" s="64">
        <f t="shared" si="20"/>
        <v>44636.383999999998</v>
      </c>
      <c r="D116" s="12" t="str">
        <f t="shared" si="21"/>
        <v>vis</v>
      </c>
      <c r="E116" s="12">
        <f>VLOOKUP(C116,Active!C$21:E$970,3,FALSE)</f>
        <v>8953.0020430210316</v>
      </c>
      <c r="F116" s="2" t="s">
        <v>94</v>
      </c>
      <c r="G116" s="12" t="str">
        <f t="shared" si="22"/>
        <v>44636.384</v>
      </c>
      <c r="H116" s="64">
        <f t="shared" si="23"/>
        <v>8953</v>
      </c>
      <c r="I116" s="73" t="s">
        <v>437</v>
      </c>
      <c r="J116" s="74" t="s">
        <v>438</v>
      </c>
      <c r="K116" s="73">
        <v>8953</v>
      </c>
      <c r="L116" s="73" t="s">
        <v>158</v>
      </c>
      <c r="M116" s="74" t="s">
        <v>104</v>
      </c>
      <c r="N116" s="74"/>
      <c r="O116" s="75" t="s">
        <v>105</v>
      </c>
      <c r="P116" s="76" t="s">
        <v>50</v>
      </c>
    </row>
    <row r="117" spans="1:16" ht="12.75" customHeight="1" x14ac:dyDescent="0.2">
      <c r="A117" s="64" t="str">
        <f t="shared" si="18"/>
        <v> AJ 90.1855 </v>
      </c>
      <c r="B117" s="2" t="str">
        <f t="shared" si="19"/>
        <v>I</v>
      </c>
      <c r="C117" s="64">
        <f t="shared" si="20"/>
        <v>45311.718099999998</v>
      </c>
      <c r="D117" s="12" t="str">
        <f t="shared" si="21"/>
        <v>vis</v>
      </c>
      <c r="E117" s="12">
        <f>VLOOKUP(C117,Active!C$21:E$970,3,FALSE)</f>
        <v>9630.9946673598097</v>
      </c>
      <c r="F117" s="2" t="s">
        <v>94</v>
      </c>
      <c r="G117" s="12" t="str">
        <f t="shared" si="22"/>
        <v>45311.7181</v>
      </c>
      <c r="H117" s="64">
        <f t="shared" si="23"/>
        <v>9631</v>
      </c>
      <c r="I117" s="73" t="s">
        <v>439</v>
      </c>
      <c r="J117" s="74" t="s">
        <v>440</v>
      </c>
      <c r="K117" s="73">
        <v>9631</v>
      </c>
      <c r="L117" s="73" t="s">
        <v>441</v>
      </c>
      <c r="M117" s="74" t="s">
        <v>193</v>
      </c>
      <c r="N117" s="74" t="s">
        <v>199</v>
      </c>
      <c r="O117" s="75" t="s">
        <v>442</v>
      </c>
      <c r="P117" s="75" t="s">
        <v>52</v>
      </c>
    </row>
    <row r="118" spans="1:16" ht="12.75" customHeight="1" x14ac:dyDescent="0.2">
      <c r="A118" s="64" t="str">
        <f t="shared" si="18"/>
        <v> AJ 90.1855 </v>
      </c>
      <c r="B118" s="2" t="str">
        <f t="shared" si="19"/>
        <v>I</v>
      </c>
      <c r="C118" s="64">
        <f t="shared" si="20"/>
        <v>45323.671199999997</v>
      </c>
      <c r="D118" s="12" t="str">
        <f t="shared" si="21"/>
        <v>vis</v>
      </c>
      <c r="E118" s="12">
        <f>VLOOKUP(C118,Active!C$21:E$970,3,FALSE)</f>
        <v>9642.9948220062033</v>
      </c>
      <c r="F118" s="2" t="s">
        <v>94</v>
      </c>
      <c r="G118" s="12" t="str">
        <f t="shared" si="22"/>
        <v>45323.6712</v>
      </c>
      <c r="H118" s="64">
        <f t="shared" si="23"/>
        <v>9643</v>
      </c>
      <c r="I118" s="73" t="s">
        <v>443</v>
      </c>
      <c r="J118" s="74" t="s">
        <v>444</v>
      </c>
      <c r="K118" s="73">
        <v>9643</v>
      </c>
      <c r="L118" s="73" t="s">
        <v>445</v>
      </c>
      <c r="M118" s="74" t="s">
        <v>193</v>
      </c>
      <c r="N118" s="74" t="s">
        <v>199</v>
      </c>
      <c r="O118" s="75" t="s">
        <v>442</v>
      </c>
      <c r="P118" s="75" t="s">
        <v>52</v>
      </c>
    </row>
    <row r="119" spans="1:16" ht="12.75" customHeight="1" x14ac:dyDescent="0.2">
      <c r="A119" s="64" t="str">
        <f t="shared" si="18"/>
        <v> AJ 90.1855 </v>
      </c>
      <c r="B119" s="2" t="str">
        <f t="shared" si="19"/>
        <v>I</v>
      </c>
      <c r="C119" s="64">
        <f t="shared" si="20"/>
        <v>45324.667000000001</v>
      </c>
      <c r="D119" s="12" t="str">
        <f t="shared" si="21"/>
        <v>vis</v>
      </c>
      <c r="E119" s="12">
        <f>VLOOKUP(C119,Active!C$21:E$970,3,FALSE)</f>
        <v>9643.9945420785643</v>
      </c>
      <c r="F119" s="2" t="s">
        <v>94</v>
      </c>
      <c r="G119" s="12" t="str">
        <f t="shared" si="22"/>
        <v>45324.6670</v>
      </c>
      <c r="H119" s="64">
        <f t="shared" si="23"/>
        <v>9644</v>
      </c>
      <c r="I119" s="73" t="s">
        <v>446</v>
      </c>
      <c r="J119" s="74" t="s">
        <v>447</v>
      </c>
      <c r="K119" s="73">
        <v>9644</v>
      </c>
      <c r="L119" s="73" t="s">
        <v>192</v>
      </c>
      <c r="M119" s="74" t="s">
        <v>193</v>
      </c>
      <c r="N119" s="74" t="s">
        <v>199</v>
      </c>
      <c r="O119" s="75" t="s">
        <v>442</v>
      </c>
      <c r="P119" s="75" t="s">
        <v>52</v>
      </c>
    </row>
    <row r="120" spans="1:16" ht="12.75" customHeight="1" x14ac:dyDescent="0.2">
      <c r="A120" s="64" t="str">
        <f t="shared" si="18"/>
        <v> AJ 90.1855 </v>
      </c>
      <c r="B120" s="2" t="str">
        <f t="shared" si="19"/>
        <v>II</v>
      </c>
      <c r="C120" s="64">
        <f t="shared" si="20"/>
        <v>45348.071000000004</v>
      </c>
      <c r="D120" s="12" t="str">
        <f t="shared" si="21"/>
        <v>vis</v>
      </c>
      <c r="E120" s="12">
        <f>VLOOKUP(C120,Active!C$21:E$970,3,FALSE)</f>
        <v>9667.4906744077707</v>
      </c>
      <c r="F120" s="2" t="s">
        <v>94</v>
      </c>
      <c r="G120" s="12" t="str">
        <f t="shared" si="22"/>
        <v>45348.0710</v>
      </c>
      <c r="H120" s="64">
        <f t="shared" si="23"/>
        <v>9667.5</v>
      </c>
      <c r="I120" s="73" t="s">
        <v>448</v>
      </c>
      <c r="J120" s="74" t="s">
        <v>449</v>
      </c>
      <c r="K120" s="73">
        <v>9667.5</v>
      </c>
      <c r="L120" s="73" t="s">
        <v>450</v>
      </c>
      <c r="M120" s="74" t="s">
        <v>193</v>
      </c>
      <c r="N120" s="74" t="s">
        <v>199</v>
      </c>
      <c r="O120" s="75" t="s">
        <v>442</v>
      </c>
      <c r="P120" s="75" t="s">
        <v>52</v>
      </c>
    </row>
    <row r="121" spans="1:16" ht="12.75" customHeight="1" x14ac:dyDescent="0.2">
      <c r="A121" s="64" t="str">
        <f t="shared" si="18"/>
        <v> AJ 90.1855 </v>
      </c>
      <c r="B121" s="2" t="str">
        <f t="shared" si="19"/>
        <v>II</v>
      </c>
      <c r="C121" s="64">
        <f t="shared" si="20"/>
        <v>45349.066299999999</v>
      </c>
      <c r="D121" s="12" t="str">
        <f t="shared" si="21"/>
        <v>vis</v>
      </c>
      <c r="E121" s="12">
        <f>VLOOKUP(C121,Active!C$21:E$970,3,FALSE)</f>
        <v>9668.4898925118196</v>
      </c>
      <c r="F121" s="2" t="s">
        <v>94</v>
      </c>
      <c r="G121" s="12" t="str">
        <f t="shared" si="22"/>
        <v>45349.0663</v>
      </c>
      <c r="H121" s="64">
        <f t="shared" si="23"/>
        <v>9668.5</v>
      </c>
      <c r="I121" s="73" t="s">
        <v>451</v>
      </c>
      <c r="J121" s="74" t="s">
        <v>452</v>
      </c>
      <c r="K121" s="73">
        <v>9668.5</v>
      </c>
      <c r="L121" s="73" t="s">
        <v>453</v>
      </c>
      <c r="M121" s="74" t="s">
        <v>193</v>
      </c>
      <c r="N121" s="74" t="s">
        <v>199</v>
      </c>
      <c r="O121" s="75" t="s">
        <v>442</v>
      </c>
      <c r="P121" s="75" t="s">
        <v>52</v>
      </c>
    </row>
    <row r="122" spans="1:16" ht="12.75" customHeight="1" x14ac:dyDescent="0.2">
      <c r="A122" s="64" t="str">
        <f t="shared" si="18"/>
        <v> AJ 90.1855 </v>
      </c>
      <c r="B122" s="2" t="str">
        <f t="shared" si="19"/>
        <v>II</v>
      </c>
      <c r="C122" s="64">
        <f t="shared" si="20"/>
        <v>45350.0622</v>
      </c>
      <c r="D122" s="12" t="str">
        <f t="shared" si="21"/>
        <v>PE</v>
      </c>
      <c r="E122" s="12">
        <f>VLOOKUP(C122,Active!C$21:E$970,3,FALSE)</f>
        <v>9669.4897129778383</v>
      </c>
      <c r="F122" s="2" t="str">
        <f>LEFT(M122,1)</f>
        <v>E</v>
      </c>
      <c r="G122" s="12" t="str">
        <f t="shared" si="22"/>
        <v>45350.0622</v>
      </c>
      <c r="H122" s="64">
        <f t="shared" si="23"/>
        <v>9669.5</v>
      </c>
      <c r="I122" s="73" t="s">
        <v>454</v>
      </c>
      <c r="J122" s="74" t="s">
        <v>455</v>
      </c>
      <c r="K122" s="73">
        <v>9669.5</v>
      </c>
      <c r="L122" s="73" t="s">
        <v>456</v>
      </c>
      <c r="M122" s="74" t="s">
        <v>193</v>
      </c>
      <c r="N122" s="74" t="s">
        <v>199</v>
      </c>
      <c r="O122" s="75" t="s">
        <v>442</v>
      </c>
      <c r="P122" s="75" t="s">
        <v>52</v>
      </c>
    </row>
    <row r="123" spans="1:16" ht="12.75" customHeight="1" x14ac:dyDescent="0.2">
      <c r="A123" s="64" t="str">
        <f t="shared" si="18"/>
        <v> AJ 90.1855 </v>
      </c>
      <c r="B123" s="2" t="str">
        <f t="shared" si="19"/>
        <v>I</v>
      </c>
      <c r="C123" s="64">
        <f t="shared" si="20"/>
        <v>45351.561399999999</v>
      </c>
      <c r="D123" s="12" t="str">
        <f t="shared" si="21"/>
        <v>PE</v>
      </c>
      <c r="E123" s="12">
        <f>VLOOKUP(C123,Active!C$21:E$970,3,FALSE)</f>
        <v>9670.9948147377036</v>
      </c>
      <c r="F123" s="2" t="str">
        <f>LEFT(M123,1)</f>
        <v>E</v>
      </c>
      <c r="G123" s="12" t="str">
        <f t="shared" si="22"/>
        <v>45351.5614</v>
      </c>
      <c r="H123" s="64">
        <f t="shared" si="23"/>
        <v>9671</v>
      </c>
      <c r="I123" s="73" t="s">
        <v>457</v>
      </c>
      <c r="J123" s="74" t="s">
        <v>458</v>
      </c>
      <c r="K123" s="73">
        <v>9671</v>
      </c>
      <c r="L123" s="73" t="s">
        <v>445</v>
      </c>
      <c r="M123" s="74" t="s">
        <v>193</v>
      </c>
      <c r="N123" s="74" t="s">
        <v>199</v>
      </c>
      <c r="O123" s="75" t="s">
        <v>442</v>
      </c>
      <c r="P123" s="75" t="s">
        <v>52</v>
      </c>
    </row>
    <row r="124" spans="1:16" ht="12.75" customHeight="1" x14ac:dyDescent="0.2">
      <c r="A124" s="64" t="str">
        <f t="shared" si="18"/>
        <v>VSB 40 </v>
      </c>
      <c r="B124" s="2" t="str">
        <f t="shared" si="19"/>
        <v>I</v>
      </c>
      <c r="C124" s="64">
        <f t="shared" si="20"/>
        <v>52598.028400000003</v>
      </c>
      <c r="D124" s="12" t="str">
        <f t="shared" si="21"/>
        <v>vis</v>
      </c>
      <c r="E124" s="12">
        <f>VLOOKUP(C124,Active!C$21:E$970,3,FALSE)</f>
        <v>16945.988300946025</v>
      </c>
      <c r="F124" s="2" t="s">
        <v>94</v>
      </c>
      <c r="G124" s="12" t="str">
        <f t="shared" si="22"/>
        <v>52598.0284</v>
      </c>
      <c r="H124" s="64">
        <f t="shared" si="23"/>
        <v>16946</v>
      </c>
      <c r="I124" s="73" t="s">
        <v>459</v>
      </c>
      <c r="J124" s="74" t="s">
        <v>460</v>
      </c>
      <c r="K124" s="73">
        <v>16946</v>
      </c>
      <c r="L124" s="73" t="s">
        <v>461</v>
      </c>
      <c r="M124" s="74" t="s">
        <v>193</v>
      </c>
      <c r="N124" s="74" t="s">
        <v>199</v>
      </c>
      <c r="O124" s="75" t="s">
        <v>462</v>
      </c>
      <c r="P124" s="76" t="s">
        <v>67</v>
      </c>
    </row>
    <row r="125" spans="1:16" ht="12.75" customHeight="1" x14ac:dyDescent="0.2">
      <c r="A125" s="64" t="str">
        <f t="shared" si="18"/>
        <v>OEJV 0094 </v>
      </c>
      <c r="B125" s="2" t="str">
        <f t="shared" si="19"/>
        <v>I</v>
      </c>
      <c r="C125" s="64">
        <f t="shared" si="20"/>
        <v>54555.318299999999</v>
      </c>
      <c r="D125" s="12" t="str">
        <f t="shared" si="21"/>
        <v>vis</v>
      </c>
      <c r="E125" s="12" t="e">
        <f>VLOOKUP(C125,Active!C$21:E$970,3,FALSE)</f>
        <v>#N/A</v>
      </c>
      <c r="F125" s="2" t="s">
        <v>94</v>
      </c>
      <c r="G125" s="12" t="str">
        <f t="shared" si="22"/>
        <v>54555.3183</v>
      </c>
      <c r="H125" s="64">
        <f t="shared" si="23"/>
        <v>18911</v>
      </c>
      <c r="I125" s="73" t="s">
        <v>463</v>
      </c>
      <c r="J125" s="74" t="s">
        <v>464</v>
      </c>
      <c r="K125" s="73">
        <v>18911</v>
      </c>
      <c r="L125" s="73" t="s">
        <v>244</v>
      </c>
      <c r="M125" s="74" t="s">
        <v>229</v>
      </c>
      <c r="N125" s="74" t="s">
        <v>46</v>
      </c>
      <c r="O125" s="75" t="s">
        <v>230</v>
      </c>
      <c r="P125" s="76" t="s">
        <v>465</v>
      </c>
    </row>
    <row r="126" spans="1:16" ht="12.75" customHeight="1" x14ac:dyDescent="0.2">
      <c r="A126" s="64" t="str">
        <f t="shared" si="18"/>
        <v>OEJV 0094 </v>
      </c>
      <c r="B126" s="2" t="str">
        <f t="shared" si="19"/>
        <v>I</v>
      </c>
      <c r="C126" s="64">
        <f t="shared" si="20"/>
        <v>54555.319900000002</v>
      </c>
      <c r="D126" s="12" t="str">
        <f t="shared" si="21"/>
        <v>vis</v>
      </c>
      <c r="E126" s="12" t="e">
        <f>VLOOKUP(C126,Active!C$21:E$970,3,FALSE)</f>
        <v>#N/A</v>
      </c>
      <c r="F126" s="2" t="s">
        <v>94</v>
      </c>
      <c r="G126" s="12" t="str">
        <f t="shared" si="22"/>
        <v>54555.3199</v>
      </c>
      <c r="H126" s="64">
        <f t="shared" si="23"/>
        <v>18911</v>
      </c>
      <c r="I126" s="73" t="s">
        <v>466</v>
      </c>
      <c r="J126" s="74" t="s">
        <v>467</v>
      </c>
      <c r="K126" s="73">
        <v>18911</v>
      </c>
      <c r="L126" s="73" t="s">
        <v>468</v>
      </c>
      <c r="M126" s="74" t="s">
        <v>229</v>
      </c>
      <c r="N126" s="74" t="s">
        <v>94</v>
      </c>
      <c r="O126" s="75" t="s">
        <v>230</v>
      </c>
      <c r="P126" s="76" t="s">
        <v>465</v>
      </c>
    </row>
    <row r="127" spans="1:16" ht="12.75" customHeight="1" x14ac:dyDescent="0.2">
      <c r="A127" s="64" t="str">
        <f t="shared" si="18"/>
        <v>OEJV 0094 </v>
      </c>
      <c r="B127" s="2" t="str">
        <f t="shared" si="19"/>
        <v>I</v>
      </c>
      <c r="C127" s="64">
        <f t="shared" si="20"/>
        <v>54555.320099999997</v>
      </c>
      <c r="D127" s="12" t="str">
        <f t="shared" si="21"/>
        <v>vis</v>
      </c>
      <c r="E127" s="12" t="e">
        <f>VLOOKUP(C127,Active!C$21:E$970,3,FALSE)</f>
        <v>#N/A</v>
      </c>
      <c r="F127" s="2" t="s">
        <v>94</v>
      </c>
      <c r="G127" s="12" t="str">
        <f t="shared" si="22"/>
        <v>54555.3201</v>
      </c>
      <c r="H127" s="64">
        <f t="shared" si="23"/>
        <v>18911</v>
      </c>
      <c r="I127" s="73" t="s">
        <v>469</v>
      </c>
      <c r="J127" s="74" t="s">
        <v>467</v>
      </c>
      <c r="K127" s="73">
        <v>18911</v>
      </c>
      <c r="L127" s="73" t="s">
        <v>470</v>
      </c>
      <c r="M127" s="74" t="s">
        <v>229</v>
      </c>
      <c r="N127" s="74" t="s">
        <v>245</v>
      </c>
      <c r="O127" s="75" t="s">
        <v>230</v>
      </c>
      <c r="P127" s="76" t="s">
        <v>465</v>
      </c>
    </row>
    <row r="128" spans="1:16" ht="12.75" customHeight="1" x14ac:dyDescent="0.2">
      <c r="A128" s="64" t="str">
        <f t="shared" si="18"/>
        <v>VSB 53 </v>
      </c>
      <c r="B128" s="2" t="str">
        <f t="shared" si="19"/>
        <v>I</v>
      </c>
      <c r="C128" s="64">
        <f t="shared" si="20"/>
        <v>55854.2019</v>
      </c>
      <c r="D128" s="12" t="str">
        <f t="shared" si="21"/>
        <v>vis</v>
      </c>
      <c r="E128" s="12">
        <f>VLOOKUP(C128,Active!C$21:E$970,3,FALSE)</f>
        <v>20214.98007341447</v>
      </c>
      <c r="F128" s="2" t="s">
        <v>94</v>
      </c>
      <c r="G128" s="12" t="str">
        <f t="shared" si="22"/>
        <v>55854.2019</v>
      </c>
      <c r="H128" s="64">
        <f t="shared" si="23"/>
        <v>20215</v>
      </c>
      <c r="I128" s="73" t="s">
        <v>471</v>
      </c>
      <c r="J128" s="74" t="s">
        <v>472</v>
      </c>
      <c r="K128" s="73">
        <v>20215</v>
      </c>
      <c r="L128" s="73" t="s">
        <v>473</v>
      </c>
      <c r="M128" s="74" t="s">
        <v>229</v>
      </c>
      <c r="N128" s="74" t="s">
        <v>474</v>
      </c>
      <c r="O128" s="75" t="s">
        <v>475</v>
      </c>
      <c r="P128" s="76" t="s">
        <v>81</v>
      </c>
    </row>
    <row r="129" spans="1:16" ht="12.75" customHeight="1" x14ac:dyDescent="0.2">
      <c r="A129" s="64" t="str">
        <f t="shared" si="18"/>
        <v>VSB 56 </v>
      </c>
      <c r="B129" s="2" t="str">
        <f t="shared" si="19"/>
        <v>I</v>
      </c>
      <c r="C129" s="64">
        <f t="shared" si="20"/>
        <v>56627.1587</v>
      </c>
      <c r="D129" s="12" t="str">
        <f t="shared" si="21"/>
        <v>vis</v>
      </c>
      <c r="E129" s="12">
        <f>VLOOKUP(C129,Active!C$21:E$970,3,FALSE)</f>
        <v>20990.979699869738</v>
      </c>
      <c r="F129" s="2" t="s">
        <v>94</v>
      </c>
      <c r="G129" s="12" t="str">
        <f t="shared" si="22"/>
        <v>56627.1587</v>
      </c>
      <c r="H129" s="64">
        <f t="shared" si="23"/>
        <v>20991</v>
      </c>
      <c r="I129" s="73" t="s">
        <v>476</v>
      </c>
      <c r="J129" s="74" t="s">
        <v>477</v>
      </c>
      <c r="K129" s="73">
        <v>20991</v>
      </c>
      <c r="L129" s="73" t="s">
        <v>478</v>
      </c>
      <c r="M129" s="74" t="s">
        <v>229</v>
      </c>
      <c r="N129" s="74" t="s">
        <v>94</v>
      </c>
      <c r="O129" s="75" t="s">
        <v>479</v>
      </c>
      <c r="P129" s="76" t="s">
        <v>85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30" r:id="rId6"/>
    <hyperlink ref="P31" r:id="rId7"/>
    <hyperlink ref="P35" r:id="rId8"/>
    <hyperlink ref="P36" r:id="rId9"/>
    <hyperlink ref="P37" r:id="rId10"/>
    <hyperlink ref="P38" r:id="rId11"/>
    <hyperlink ref="P39" r:id="rId12"/>
    <hyperlink ref="P40" r:id="rId13"/>
    <hyperlink ref="P41" r:id="rId14"/>
    <hyperlink ref="P42" r:id="rId15"/>
    <hyperlink ref="P43" r:id="rId16"/>
    <hyperlink ref="P44" r:id="rId17"/>
    <hyperlink ref="P45" r:id="rId18"/>
    <hyperlink ref="P46" r:id="rId19"/>
    <hyperlink ref="P47" r:id="rId20"/>
    <hyperlink ref="P48" r:id="rId21"/>
    <hyperlink ref="P49" r:id="rId22"/>
    <hyperlink ref="P50" r:id="rId23"/>
    <hyperlink ref="P51" r:id="rId24"/>
    <hyperlink ref="P52" r:id="rId25"/>
    <hyperlink ref="P53" r:id="rId26"/>
    <hyperlink ref="P54" r:id="rId27"/>
    <hyperlink ref="P55" r:id="rId28"/>
    <hyperlink ref="P116" r:id="rId29"/>
    <hyperlink ref="P124" r:id="rId30"/>
    <hyperlink ref="P125" r:id="rId31"/>
    <hyperlink ref="P126" r:id="rId32"/>
    <hyperlink ref="P127" r:id="rId33"/>
    <hyperlink ref="P128" r:id="rId34"/>
    <hyperlink ref="P129" r:id="rId35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2023-08-17T07:13:53Z</dcterms:created>
  <dcterms:modified xsi:type="dcterms:W3CDTF">2023-08-17T07:13:53Z</dcterms:modified>
</cp:coreProperties>
</file>