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625CBF-9777-4FE8-BF53-ACF3030960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30" i="1"/>
  <c r="F30" i="1"/>
  <c r="G30" i="1"/>
  <c r="L30" i="1"/>
  <c r="Q30" i="1"/>
  <c r="E31" i="1"/>
  <c r="F31" i="1"/>
  <c r="G31" i="1"/>
  <c r="L31" i="1"/>
  <c r="Q31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22" i="1"/>
  <c r="F22" i="1"/>
  <c r="G22" i="1"/>
  <c r="K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35" i="1"/>
  <c r="O23" i="1"/>
  <c r="O27" i="1"/>
  <c r="O34" i="1"/>
  <c r="O25" i="1"/>
  <c r="O26" i="1"/>
  <c r="O24" i="1"/>
  <c r="C15" i="1"/>
  <c r="F18" i="1" s="1"/>
  <c r="O22" i="1"/>
  <c r="O29" i="1"/>
  <c r="O28" i="1"/>
  <c r="O32" i="1"/>
  <c r="O31" i="1"/>
  <c r="O21" i="1"/>
  <c r="O33" i="1"/>
  <c r="O30" i="1"/>
  <c r="F17" i="1"/>
  <c r="F19" i="1" l="1"/>
  <c r="C18" i="1"/>
</calcChain>
</file>

<file path=xl/sharedStrings.xml><?xml version="1.0" encoding="utf-8"?>
<sst xmlns="http://schemas.openxmlformats.org/spreadsheetml/2006/main" count="86" uniqueCount="55">
  <si>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</si>
  <si>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</si>
  <si>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</si>
  <si>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</si>
  <si>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</si>
  <si>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</si>
  <si>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</si>
  <si>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</si>
  <si>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</si>
  <si>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</si>
  <si>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</si>
  <si>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</si>
  <si>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</si>
  <si>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</si>
  <si>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</si>
  <si>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</si>
  <si>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</si>
  <si>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</si>
  <si>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</si>
  <si>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</si>
  <si>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</si>
  <si>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</si>
  <si>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</si>
  <si>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</si>
  <si>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</si>
  <si>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</si>
  <si>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</si>
  <si>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</si>
  <si>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</si>
  <si>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</si>
  <si>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</si>
  <si>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</si>
  <si>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</si>
  <si>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</si>
  <si>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</si>
  <si>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</si>
  <si>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</si>
  <si>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</si>
  <si>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</si>
  <si>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</si>
  <si>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</si>
  <si>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</si>
  <si>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</si>
  <si>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</si>
  <si>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BM Phe</t>
  </si>
  <si>
    <t>G7524-0116</t>
  </si>
  <si>
    <t>EW</t>
  </si>
  <si>
    <t>pr_0</t>
  </si>
  <si>
    <t>F4V</t>
  </si>
  <si>
    <t>BM Phe / GSC 7524-0116</t>
  </si>
  <si>
    <t>as of 2019-07-07</t>
  </si>
  <si>
    <t>Kreiner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</si>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</sst>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applyFont="1">
      <alignment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172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16" fillId="0" borderId="12" xfId="0" applyFont="1" applyBorder="1" applyAlignment="1"/>
    <xf numFmtId="0" fontId="0" fillId="0" borderId="12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Phe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3-4C1E-8B3A-F8C7DE87A3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3-4C1E-8B3A-F8C7DE87A3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3-4C1E-8B3A-F8C7DE87A3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1.2563495001813862E-2</c:v>
                </c:pt>
                <c:pt idx="2">
                  <c:v>1.2628510005015414E-2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3-4C1E-8B3A-F8C7DE87A3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1.2396221143717412E-2</c:v>
                </c:pt>
                <c:pt idx="4">
                  <c:v>1.2559576127387118E-2</c:v>
                </c:pt>
                <c:pt idx="5">
                  <c:v>1.2348774645943195E-2</c:v>
                </c:pt>
                <c:pt idx="6">
                  <c:v>1.2779219447111245E-2</c:v>
                </c:pt>
                <c:pt idx="7">
                  <c:v>1.2335194580373354E-2</c:v>
                </c:pt>
                <c:pt idx="8">
                  <c:v>1.2504765676567331E-2</c:v>
                </c:pt>
                <c:pt idx="9">
                  <c:v>1.5134137036511675E-2</c:v>
                </c:pt>
                <c:pt idx="10">
                  <c:v>1.5141512252739631E-2</c:v>
                </c:pt>
                <c:pt idx="11">
                  <c:v>1.5184878633590415E-2</c:v>
                </c:pt>
                <c:pt idx="12">
                  <c:v>1.5429202801897191E-2</c:v>
                </c:pt>
                <c:pt idx="13">
                  <c:v>1.5139318820729386E-2</c:v>
                </c:pt>
                <c:pt idx="14">
                  <c:v>1.5433118111104704E-2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3-4C1E-8B3A-F8C7DE87A3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3-4C1E-8B3A-F8C7DE87A3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1E-4</c:v>
                  </c:pt>
                  <c:pt idx="3">
                    <c:v>6.9399999999999996E-4</c:v>
                  </c:pt>
                  <c:pt idx="4">
                    <c:v>6.6600000000000003E-4</c:v>
                  </c:pt>
                  <c:pt idx="5">
                    <c:v>6.8400000000000004E-4</c:v>
                  </c:pt>
                  <c:pt idx="6">
                    <c:v>7.4899999999999999E-4</c:v>
                  </c:pt>
                  <c:pt idx="7">
                    <c:v>6.8900000000000005E-4</c:v>
                  </c:pt>
                  <c:pt idx="8">
                    <c:v>6.69E-4</c:v>
                  </c:pt>
                  <c:pt idx="9">
                    <c:v>6.6699999999999995E-4</c:v>
                  </c:pt>
                  <c:pt idx="10">
                    <c:v>8.1499999999999997E-4</c:v>
                  </c:pt>
                  <c:pt idx="11">
                    <c:v>9.8200000000000002E-4</c:v>
                  </c:pt>
                  <c:pt idx="12">
                    <c:v>1.06E-3</c:v>
                  </c:pt>
                  <c:pt idx="13">
                    <c:v>1.049E-3</c:v>
                  </c:pt>
                  <c:pt idx="14">
                    <c:v>8.6600000000000002E-4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3-4C1E-8B3A-F8C7DE87A3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-4.311905073452766E-4</c:v>
                </c:pt>
                <c:pt idx="1">
                  <c:v>1.3059262047464213E-2</c:v>
                </c:pt>
                <c:pt idx="2">
                  <c:v>1.3107015025000252E-2</c:v>
                </c:pt>
                <c:pt idx="3">
                  <c:v>1.2953827255478705E-2</c:v>
                </c:pt>
                <c:pt idx="4">
                  <c:v>1.2954300057236487E-2</c:v>
                </c:pt>
                <c:pt idx="5">
                  <c:v>1.2978412946883398E-2</c:v>
                </c:pt>
                <c:pt idx="6">
                  <c:v>1.2978885748641179E-2</c:v>
                </c:pt>
                <c:pt idx="7">
                  <c:v>1.3010563466412611E-2</c:v>
                </c:pt>
                <c:pt idx="8">
                  <c:v>1.3011036268170392E-2</c:v>
                </c:pt>
                <c:pt idx="9">
                  <c:v>1.4632273495606756E-2</c:v>
                </c:pt>
                <c:pt idx="10">
                  <c:v>1.4632746297364538E-2</c:v>
                </c:pt>
                <c:pt idx="11">
                  <c:v>1.4657804790527014E-2</c:v>
                </c:pt>
                <c:pt idx="12">
                  <c:v>1.4658277592284797E-2</c:v>
                </c:pt>
                <c:pt idx="13">
                  <c:v>1.4687118499509532E-2</c:v>
                </c:pt>
                <c:pt idx="14">
                  <c:v>1.4687591301267315E-2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3-4C1E-8B3A-F8C7DE87A3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14266.5</c:v>
                </c:pt>
                <c:pt idx="2">
                  <c:v>14317</c:v>
                </c:pt>
                <c:pt idx="3">
                  <c:v>14155</c:v>
                </c:pt>
                <c:pt idx="4">
                  <c:v>14155.5</c:v>
                </c:pt>
                <c:pt idx="5">
                  <c:v>14181</c:v>
                </c:pt>
                <c:pt idx="6">
                  <c:v>14181.5</c:v>
                </c:pt>
                <c:pt idx="7">
                  <c:v>14215</c:v>
                </c:pt>
                <c:pt idx="8">
                  <c:v>14215.5</c:v>
                </c:pt>
                <c:pt idx="9">
                  <c:v>15930</c:v>
                </c:pt>
                <c:pt idx="10">
                  <c:v>15930.5</c:v>
                </c:pt>
                <c:pt idx="11">
                  <c:v>15957</c:v>
                </c:pt>
                <c:pt idx="12">
                  <c:v>15957.5</c:v>
                </c:pt>
                <c:pt idx="13">
                  <c:v>15988</c:v>
                </c:pt>
                <c:pt idx="14">
                  <c:v>15988.5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13-4C1E-8B3A-F8C7DE87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345712"/>
        <c:axId val="1"/>
      </c:scatterChart>
      <c:valAx>
        <c:axId val="65634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34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6205340-7CBE-CA5D-2D06-9AC21179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28515625" customWidth="1"/>
  </cols>
  <sheetData>
    <row r="1" spans="1:21" ht="20.25" x14ac:dyDescent="0.3">
      <c r="A1" s="1" t="s">
        <v>49</v>
      </c>
      <c r="F1" s="38" t="s">
        <v>44</v>
      </c>
      <c r="G1" s="31">
        <v>0</v>
      </c>
      <c r="H1" s="32"/>
      <c r="I1" s="39" t="s">
        <v>45</v>
      </c>
      <c r="J1" s="40" t="s">
        <v>44</v>
      </c>
      <c r="K1" s="41">
        <v>0.18459</v>
      </c>
      <c r="L1" s="34">
        <v>-39.403799999999997</v>
      </c>
      <c r="M1" s="35">
        <v>52500.317999999999</v>
      </c>
      <c r="N1" s="35">
        <v>0.41361297000000002</v>
      </c>
      <c r="O1" s="33" t="s">
        <v>46</v>
      </c>
      <c r="P1" s="42">
        <v>9.27</v>
      </c>
      <c r="Q1" s="42">
        <v>9.5299999999999994</v>
      </c>
      <c r="R1" s="43" t="s">
        <v>47</v>
      </c>
      <c r="S1" s="44" t="s">
        <v>48</v>
      </c>
      <c r="U1" s="51" t="s">
        <v>54</v>
      </c>
    </row>
    <row r="2" spans="1:21" x14ac:dyDescent="0.2">
      <c r="A2" t="s">
        <v>26</v>
      </c>
      <c r="B2" t="s">
        <v>46</v>
      </c>
      <c r="C2" s="30"/>
      <c r="D2" s="3"/>
      <c r="U2" s="51" t="s">
        <v>52</v>
      </c>
    </row>
    <row r="3" spans="1:21" ht="13.5" thickBot="1" x14ac:dyDescent="0.25">
      <c r="U3" s="52"/>
    </row>
    <row r="4" spans="1:21" ht="14.25" thickTop="1" thickBot="1" x14ac:dyDescent="0.25">
      <c r="A4" s="5" t="s">
        <v>3</v>
      </c>
      <c r="C4" s="27" t="s">
        <v>39</v>
      </c>
      <c r="D4" s="28" t="s">
        <v>39</v>
      </c>
      <c r="E4" s="45" t="s">
        <v>50</v>
      </c>
      <c r="U4" s="52"/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8">
        <v>52500.317999999999</v>
      </c>
      <c r="D7" s="29" t="s">
        <v>51</v>
      </c>
    </row>
    <row r="8" spans="1:21" x14ac:dyDescent="0.2">
      <c r="A8" t="s">
        <v>6</v>
      </c>
      <c r="C8" s="8">
        <v>0.41361297000000002</v>
      </c>
      <c r="D8" s="29" t="s">
        <v>51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-4.311905073452766E-4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9.4560351556509934E-7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59113.1768514785</v>
      </c>
      <c r="E15" s="14" t="s">
        <v>36</v>
      </c>
      <c r="F15" s="36">
        <v>1</v>
      </c>
    </row>
    <row r="16" spans="1:21" x14ac:dyDescent="0.2">
      <c r="A16" s="16" t="s">
        <v>7</v>
      </c>
      <c r="B16" s="10"/>
      <c r="C16" s="17">
        <f ca="1">+C8+C12</f>
        <v>0.41361391560351557</v>
      </c>
      <c r="E16" s="14" t="s">
        <v>32</v>
      </c>
      <c r="F16" s="37">
        <f ca="1">NOW()+15018.5+$C$5/24</f>
        <v>60093.672261458334</v>
      </c>
    </row>
    <row r="17" spans="1:21" ht="13.5" thickBot="1" x14ac:dyDescent="0.25">
      <c r="A17" s="14" t="s">
        <v>29</v>
      </c>
      <c r="B17" s="10"/>
      <c r="C17" s="10">
        <f>COUNT(C21:C2191)</f>
        <v>15</v>
      </c>
      <c r="E17" s="14" t="s">
        <v>37</v>
      </c>
      <c r="F17" s="15">
        <f ca="1">ROUND(2*(F16-$C$7)/$C$8,0)/2+F15</f>
        <v>18359.5</v>
      </c>
    </row>
    <row r="18" spans="1:21" ht="14.25" thickTop="1" thickBot="1" x14ac:dyDescent="0.25">
      <c r="A18" s="16" t="s">
        <v>8</v>
      </c>
      <c r="B18" s="10"/>
      <c r="C18" s="19">
        <f ca="1">+C15</f>
        <v>59113.1768514785</v>
      </c>
      <c r="D18" s="20">
        <f ca="1">+C16</f>
        <v>0.41361391560351557</v>
      </c>
      <c r="E18" s="14" t="s">
        <v>38</v>
      </c>
      <c r="F18" s="23">
        <f ca="1">ROUND(2*(F16-$C$15)/$C$16,0)/2+F15</f>
        <v>2371.5</v>
      </c>
    </row>
    <row r="19" spans="1:21" ht="13.5" thickTop="1" x14ac:dyDescent="0.2">
      <c r="E19" s="14" t="s">
        <v>33</v>
      </c>
      <c r="F19" s="18">
        <f ca="1">+$C$15+$C$16*F18-15018.5-$C$5/24</f>
        <v>45075.958085665574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53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6" t="s">
        <v>35</v>
      </c>
    </row>
    <row r="21" spans="1:21" x14ac:dyDescent="0.2">
      <c r="A21" t="s">
        <v>51</v>
      </c>
      <c r="C21" s="8">
        <v>52500.317999999999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-4.311905073452766E-4</v>
      </c>
      <c r="Q21" s="2">
        <f>+C21-15018.5</f>
        <v>37481.817999999999</v>
      </c>
    </row>
    <row r="22" spans="1:21" x14ac:dyDescent="0.2">
      <c r="A22" s="46" t="s">
        <v>0</v>
      </c>
      <c r="B22" s="47" t="s">
        <v>1</v>
      </c>
      <c r="C22" s="46">
        <v>58401.14</v>
      </c>
      <c r="D22" s="46">
        <v>1.8E-3</v>
      </c>
      <c r="E22">
        <f>+(C22-C$7)/C$8</f>
        <v>14266.530375002505</v>
      </c>
      <c r="F22">
        <f>ROUND(2*E22,0)/2</f>
        <v>14266.5</v>
      </c>
      <c r="G22">
        <f>+C22-(C$7+F22*C$8)</f>
        <v>1.2563495001813862E-2</v>
      </c>
      <c r="K22">
        <f>+G22</f>
        <v>1.2563495001813862E-2</v>
      </c>
      <c r="O22">
        <f ca="1">+C$11+C$12*$F22</f>
        <v>1.3059262047464213E-2</v>
      </c>
      <c r="Q22" s="2">
        <f>+C22-15018.5</f>
        <v>43382.64</v>
      </c>
    </row>
    <row r="23" spans="1:21" x14ac:dyDescent="0.2">
      <c r="A23" s="46" t="s">
        <v>0</v>
      </c>
      <c r="B23" s="47" t="s">
        <v>2</v>
      </c>
      <c r="C23" s="46">
        <v>58422.027520000003</v>
      </c>
      <c r="D23" s="46">
        <v>1E-4</v>
      </c>
      <c r="E23">
        <f>+(C23-C$7)/C$8</f>
        <v>14317.030532190525</v>
      </c>
      <c r="F23">
        <f>ROUND(2*E23,0)/2</f>
        <v>14317</v>
      </c>
      <c r="G23">
        <f>+C23-(C$7+F23*C$8)</f>
        <v>1.2628510005015414E-2</v>
      </c>
      <c r="K23">
        <f>+G23</f>
        <v>1.2628510005015414E-2</v>
      </c>
      <c r="O23">
        <f ca="1">+C$11+C$12*$F23</f>
        <v>1.3107015025000252E-2</v>
      </c>
      <c r="Q23" s="2">
        <f>+C23-15018.5</f>
        <v>43403.527520000003</v>
      </c>
    </row>
    <row r="24" spans="1:21" x14ac:dyDescent="0.2">
      <c r="A24" s="48" t="s">
        <v>52</v>
      </c>
      <c r="B24" s="48" t="s">
        <v>2</v>
      </c>
      <c r="C24" s="49">
        <v>58355.021986571141</v>
      </c>
      <c r="D24" s="50">
        <v>6.9399999999999996E-4</v>
      </c>
      <c r="E24">
        <f t="shared" ref="E24:E35" si="0">+(C24-C$7)/C$8</f>
        <v>14155.029970581292</v>
      </c>
      <c r="F24">
        <f t="shared" ref="F24:F35" si="1">ROUND(2*E24,0)/2</f>
        <v>14155</v>
      </c>
      <c r="G24">
        <f t="shared" ref="G24:G35" si="2">+C24-(C$7+F24*C$8)</f>
        <v>1.2396221143717412E-2</v>
      </c>
      <c r="L24">
        <f t="shared" ref="L24:L35" si="3">+G24</f>
        <v>1.2396221143717412E-2</v>
      </c>
      <c r="O24">
        <f t="shared" ref="O24:O35" ca="1" si="4">+C$11+C$12*$F24</f>
        <v>1.2953827255478705E-2</v>
      </c>
      <c r="Q24" s="2">
        <f t="shared" ref="Q24:Q35" si="5">+C24-15018.5</f>
        <v>43336.521986571141</v>
      </c>
    </row>
    <row r="25" spans="1:21" x14ac:dyDescent="0.2">
      <c r="A25" s="48" t="s">
        <v>52</v>
      </c>
      <c r="B25" s="48" t="s">
        <v>1</v>
      </c>
      <c r="C25" s="49">
        <v>58355.228956411127</v>
      </c>
      <c r="D25" s="50">
        <v>6.6600000000000003E-4</v>
      </c>
      <c r="E25">
        <f t="shared" si="0"/>
        <v>14155.530365527771</v>
      </c>
      <c r="F25">
        <f t="shared" si="1"/>
        <v>14155.5</v>
      </c>
      <c r="G25">
        <f t="shared" si="2"/>
        <v>1.2559576127387118E-2</v>
      </c>
      <c r="L25">
        <f t="shared" si="3"/>
        <v>1.2559576127387118E-2</v>
      </c>
      <c r="O25">
        <f t="shared" ca="1" si="4"/>
        <v>1.2954300057236487E-2</v>
      </c>
      <c r="Q25" s="2">
        <f t="shared" si="5"/>
        <v>43336.728956411127</v>
      </c>
    </row>
    <row r="26" spans="1:21" x14ac:dyDescent="0.2">
      <c r="A26" s="48" t="s">
        <v>52</v>
      </c>
      <c r="B26" s="48" t="s">
        <v>2</v>
      </c>
      <c r="C26" s="49">
        <v>58365.775876344647</v>
      </c>
      <c r="D26" s="50">
        <v>6.8400000000000004E-4</v>
      </c>
      <c r="E26">
        <f t="shared" si="0"/>
        <v>14181.029855868997</v>
      </c>
      <c r="F26">
        <f t="shared" si="1"/>
        <v>14181</v>
      </c>
      <c r="G26">
        <f t="shared" si="2"/>
        <v>1.2348774645943195E-2</v>
      </c>
      <c r="L26">
        <f t="shared" si="3"/>
        <v>1.2348774645943195E-2</v>
      </c>
      <c r="O26">
        <f t="shared" ca="1" si="4"/>
        <v>1.2978412946883398E-2</v>
      </c>
      <c r="Q26" s="2">
        <f t="shared" si="5"/>
        <v>43347.275876344647</v>
      </c>
    </row>
    <row r="27" spans="1:21" x14ac:dyDescent="0.2">
      <c r="A27" s="48" t="s">
        <v>52</v>
      </c>
      <c r="B27" s="48" t="s">
        <v>1</v>
      </c>
      <c r="C27" s="49">
        <v>58365.983113274444</v>
      </c>
      <c r="D27" s="50">
        <v>7.4899999999999999E-4</v>
      </c>
      <c r="E27">
        <f t="shared" si="0"/>
        <v>14181.530896563627</v>
      </c>
      <c r="F27">
        <f t="shared" si="1"/>
        <v>14181.5</v>
      </c>
      <c r="G27">
        <f t="shared" si="2"/>
        <v>1.2779219447111245E-2</v>
      </c>
      <c r="L27">
        <f t="shared" si="3"/>
        <v>1.2779219447111245E-2</v>
      </c>
      <c r="O27">
        <f t="shared" ca="1" si="4"/>
        <v>1.2978885748641179E-2</v>
      </c>
      <c r="Q27" s="2">
        <f t="shared" si="5"/>
        <v>43347.483113274444</v>
      </c>
    </row>
    <row r="28" spans="1:21" x14ac:dyDescent="0.2">
      <c r="A28" s="48" t="s">
        <v>52</v>
      </c>
      <c r="B28" s="48" t="s">
        <v>2</v>
      </c>
      <c r="C28" s="49">
        <v>58379.838703744579</v>
      </c>
      <c r="D28" s="50">
        <v>6.8900000000000005E-4</v>
      </c>
      <c r="E28">
        <f t="shared" si="0"/>
        <v>14215.029823036206</v>
      </c>
      <c r="F28">
        <f t="shared" si="1"/>
        <v>14215</v>
      </c>
      <c r="G28">
        <f t="shared" si="2"/>
        <v>1.2335194580373354E-2</v>
      </c>
      <c r="L28">
        <f t="shared" si="3"/>
        <v>1.2335194580373354E-2</v>
      </c>
      <c r="O28">
        <f t="shared" ca="1" si="4"/>
        <v>1.3010563466412611E-2</v>
      </c>
      <c r="Q28" s="2">
        <f t="shared" si="5"/>
        <v>43361.338703744579</v>
      </c>
    </row>
    <row r="29" spans="1:21" x14ac:dyDescent="0.2">
      <c r="A29" s="48" t="s">
        <v>52</v>
      </c>
      <c r="B29" s="48" t="s">
        <v>1</v>
      </c>
      <c r="C29" s="49">
        <v>58380.045679800678</v>
      </c>
      <c r="D29" s="50">
        <v>6.69E-4</v>
      </c>
      <c r="E29">
        <f t="shared" si="0"/>
        <v>14215.530233011499</v>
      </c>
      <c r="F29">
        <f t="shared" si="1"/>
        <v>14215.5</v>
      </c>
      <c r="G29">
        <f t="shared" si="2"/>
        <v>1.2504765676567331E-2</v>
      </c>
      <c r="L29">
        <f t="shared" si="3"/>
        <v>1.2504765676567331E-2</v>
      </c>
      <c r="O29">
        <f t="shared" ca="1" si="4"/>
        <v>1.3011036268170392E-2</v>
      </c>
      <c r="Q29" s="2">
        <f t="shared" si="5"/>
        <v>43361.545679800678</v>
      </c>
    </row>
    <row r="30" spans="1:21" x14ac:dyDescent="0.2">
      <c r="A30" s="48" t="s">
        <v>52</v>
      </c>
      <c r="B30" s="48" t="s">
        <v>2</v>
      </c>
      <c r="C30" s="49">
        <v>59089.187746237032</v>
      </c>
      <c r="D30" s="50">
        <v>6.6699999999999995E-4</v>
      </c>
      <c r="E30">
        <f t="shared" si="0"/>
        <v>15930.036590092986</v>
      </c>
      <c r="F30">
        <f t="shared" si="1"/>
        <v>15930</v>
      </c>
      <c r="G30">
        <f t="shared" si="2"/>
        <v>1.5134137036511675E-2</v>
      </c>
      <c r="L30">
        <f t="shared" si="3"/>
        <v>1.5134137036511675E-2</v>
      </c>
      <c r="O30">
        <f t="shared" ca="1" si="4"/>
        <v>1.4632273495606756E-2</v>
      </c>
      <c r="Q30" s="2">
        <f t="shared" si="5"/>
        <v>44070.687746237032</v>
      </c>
    </row>
    <row r="31" spans="1:21" x14ac:dyDescent="0.2">
      <c r="A31" s="48" t="s">
        <v>52</v>
      </c>
      <c r="B31" s="48" t="s">
        <v>1</v>
      </c>
      <c r="C31" s="49">
        <v>59089.394560097251</v>
      </c>
      <c r="D31" s="50">
        <v>8.1499999999999997E-4</v>
      </c>
      <c r="E31">
        <f t="shared" si="0"/>
        <v>15930.536607924194</v>
      </c>
      <c r="F31">
        <f t="shared" si="1"/>
        <v>15930.5</v>
      </c>
      <c r="G31">
        <f t="shared" si="2"/>
        <v>1.5141512252739631E-2</v>
      </c>
      <c r="L31">
        <f t="shared" si="3"/>
        <v>1.5141512252739631E-2</v>
      </c>
      <c r="O31">
        <f t="shared" ca="1" si="4"/>
        <v>1.4632746297364538E-2</v>
      </c>
      <c r="Q31" s="2">
        <f t="shared" si="5"/>
        <v>44070.894560097251</v>
      </c>
    </row>
    <row r="32" spans="1:21" x14ac:dyDescent="0.2">
      <c r="A32" s="48" t="s">
        <v>52</v>
      </c>
      <c r="B32" s="48" t="s">
        <v>2</v>
      </c>
      <c r="C32" s="49">
        <v>59100.355347168632</v>
      </c>
      <c r="D32" s="50">
        <v>9.8200000000000002E-4</v>
      </c>
      <c r="E32">
        <f t="shared" si="0"/>
        <v>15957.036712771924</v>
      </c>
      <c r="F32">
        <f t="shared" si="1"/>
        <v>15957</v>
      </c>
      <c r="G32">
        <f t="shared" si="2"/>
        <v>1.5184878633590415E-2</v>
      </c>
      <c r="L32">
        <f t="shared" si="3"/>
        <v>1.5184878633590415E-2</v>
      </c>
      <c r="O32">
        <f t="shared" ca="1" si="4"/>
        <v>1.4657804790527014E-2</v>
      </c>
      <c r="Q32" s="2">
        <f t="shared" si="5"/>
        <v>44081.855347168632</v>
      </c>
    </row>
    <row r="33" spans="1:17" x14ac:dyDescent="0.2">
      <c r="A33" s="48" t="s">
        <v>52</v>
      </c>
      <c r="B33" s="48" t="s">
        <v>1</v>
      </c>
      <c r="C33" s="49">
        <v>59100.562397977803</v>
      </c>
      <c r="D33" s="50">
        <v>1.06E-3</v>
      </c>
      <c r="E33">
        <f t="shared" si="0"/>
        <v>15957.537303479152</v>
      </c>
      <c r="F33">
        <f t="shared" si="1"/>
        <v>15957.5</v>
      </c>
      <c r="G33">
        <f t="shared" si="2"/>
        <v>1.5429202801897191E-2</v>
      </c>
      <c r="L33">
        <f t="shared" si="3"/>
        <v>1.5429202801897191E-2</v>
      </c>
      <c r="O33">
        <f t="shared" ca="1" si="4"/>
        <v>1.4658277592284797E-2</v>
      </c>
      <c r="Q33" s="2">
        <f t="shared" si="5"/>
        <v>44082.062397977803</v>
      </c>
    </row>
    <row r="34" spans="1:17" x14ac:dyDescent="0.2">
      <c r="A34" s="48" t="s">
        <v>52</v>
      </c>
      <c r="B34" s="48" t="s">
        <v>2</v>
      </c>
      <c r="C34" s="49">
        <v>59113.177303678822</v>
      </c>
      <c r="D34" s="50">
        <v>1.049E-3</v>
      </c>
      <c r="E34">
        <f t="shared" si="0"/>
        <v>15988.036602621098</v>
      </c>
      <c r="F34">
        <f t="shared" si="1"/>
        <v>15988</v>
      </c>
      <c r="G34">
        <f t="shared" si="2"/>
        <v>1.5139318820729386E-2</v>
      </c>
      <c r="L34">
        <f t="shared" si="3"/>
        <v>1.5139318820729386E-2</v>
      </c>
      <c r="O34">
        <f t="shared" ca="1" si="4"/>
        <v>1.4687118499509532E-2</v>
      </c>
      <c r="Q34" s="2">
        <f t="shared" si="5"/>
        <v>44094.677303678822</v>
      </c>
    </row>
    <row r="35" spans="1:17" x14ac:dyDescent="0.2">
      <c r="A35" s="48" t="s">
        <v>52</v>
      </c>
      <c r="B35" s="48" t="s">
        <v>1</v>
      </c>
      <c r="C35" s="49">
        <v>59113.384403963108</v>
      </c>
      <c r="D35" s="50">
        <v>8.6600000000000002E-4</v>
      </c>
      <c r="E35">
        <f t="shared" si="0"/>
        <v>15988.537312945258</v>
      </c>
      <c r="F35">
        <f t="shared" si="1"/>
        <v>15988.5</v>
      </c>
      <c r="G35">
        <f t="shared" si="2"/>
        <v>1.5433118111104704E-2</v>
      </c>
      <c r="L35">
        <f t="shared" si="3"/>
        <v>1.5433118111104704E-2</v>
      </c>
      <c r="O35">
        <f t="shared" ca="1" si="4"/>
        <v>1.4687591301267315E-2</v>
      </c>
      <c r="Q35" s="2">
        <f t="shared" si="5"/>
        <v>44094.884403963108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242" r:id="rId1" display="http://vsolj.cetus-net.org/bulletin.html"/>
    <hyperlink ref="H63235" r:id="rId2" display="https://www.aavso.org/ejaavso"/>
    <hyperlink ref="I63242" r:id="rId3" display="http://vsolj.cetus-net.org/bulletin.html"/>
    <hyperlink ref="AQ56893" r:id="rId4" display="http://cdsbib.u-strasbg.fr/cgi-bin/cdsbib?1990RMxAA..21..381G"/>
    <hyperlink ref="H63239" r:id="rId5" display="https://www.aavso.org/ejaavso"/>
    <hyperlink ref="AP4257" r:id="rId6" display="http://cdsbib.u-strasbg.fr/cgi-bin/cdsbib?1990RMxAA..21..381G"/>
    <hyperlink ref="AP4260" r:id="rId7" display="http://cdsbib.u-strasbg.fr/cgi-bin/cdsbib?1990RMxAA..21..381G"/>
    <hyperlink ref="AP4258" r:id="rId8" display="http://cdsbib.u-strasbg.fr/cgi-bin/cdsbib?1990RMxAA..21..381G"/>
    <hyperlink ref="AP4242" r:id="rId9" display="http://cdsbib.u-strasbg.fr/cgi-bin/cdsbib?1990RMxAA..21..381G"/>
    <hyperlink ref="AQ4471" r:id="rId10" display="http://cdsbib.u-strasbg.fr/cgi-bin/cdsbib?1990RMxAA..21..381G"/>
    <hyperlink ref="AQ4475" r:id="rId11" display="http://cdsbib.u-strasbg.fr/cgi-bin/cdsbib?1990RMxAA..21..381G"/>
    <hyperlink ref="AQ64155" r:id="rId12" display="http://cdsbib.u-strasbg.fr/cgi-bin/cdsbib?1990RMxAA..21..381G"/>
    <hyperlink ref="I1363" r:id="rId13" display="http://vsolj.cetus-net.org/bulletin.html"/>
    <hyperlink ref="H1363" r:id="rId14" display="http://vsolj.cetus-net.org/bulletin.html"/>
    <hyperlink ref="AQ64816" r:id="rId15" display="http://cdsbib.u-strasbg.fr/cgi-bin/cdsbib?1990RMxAA..21..381G"/>
    <hyperlink ref="AQ64815" r:id="rId16" display="http://cdsbib.u-strasbg.fr/cgi-bin/cdsbib?1990RMxAA..21..381G"/>
    <hyperlink ref="AP2533" r:id="rId17" display="http://cdsbib.u-strasbg.fr/cgi-bin/cdsbib?1990RMxAA..21..381G"/>
    <hyperlink ref="AP2551" r:id="rId18" display="http://cdsbib.u-strasbg.fr/cgi-bin/cdsbib?1990RMxAA..21..381G"/>
    <hyperlink ref="AP2552" r:id="rId19" display="http://cdsbib.u-strasbg.fr/cgi-bin/cdsbib?1990RMxAA..21..381G"/>
    <hyperlink ref="AP254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2023-05-29T04:08:03Z</dcterms:modified>
</cp:coreProperties>
</file>