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4CE61B-C45E-4D64-A3B4-1B8F797C1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D9" i="1"/>
  <c r="C9" i="1"/>
  <c r="E32" i="1"/>
  <c r="F32" i="1" s="1"/>
  <c r="G32" i="1" s="1"/>
  <c r="K32" i="1" s="1"/>
  <c r="Q32" i="1"/>
  <c r="Q24" i="1"/>
  <c r="Q31" i="1"/>
  <c r="Q22" i="1"/>
  <c r="Q23" i="1"/>
  <c r="E24" i="1"/>
  <c r="F24" i="1" s="1"/>
  <c r="G24" i="1" s="1"/>
  <c r="K24" i="1" s="1"/>
  <c r="F16" i="1"/>
  <c r="F17" i="1" s="1"/>
  <c r="C17" i="1"/>
  <c r="Q21" i="1"/>
  <c r="E21" i="1"/>
  <c r="F21" i="1" s="1"/>
  <c r="G21" i="1" s="1"/>
  <c r="I21" i="1" s="1"/>
  <c r="E23" i="1" l="1"/>
  <c r="F23" i="1" s="1"/>
  <c r="G23" i="1" s="1"/>
  <c r="K23" i="1" s="1"/>
  <c r="E22" i="1"/>
  <c r="F22" i="1" s="1"/>
  <c r="G22" i="1" s="1"/>
  <c r="E31" i="1"/>
  <c r="F31" i="1" s="1"/>
  <c r="G31" i="1" s="1"/>
  <c r="K31" i="1" s="1"/>
  <c r="C11" i="1"/>
  <c r="C12" i="1"/>
  <c r="O26" i="1" l="1"/>
  <c r="O30" i="1"/>
  <c r="O25" i="1"/>
  <c r="O29" i="1"/>
  <c r="O28" i="1"/>
  <c r="O27" i="1"/>
  <c r="O32" i="1"/>
  <c r="C16" i="1"/>
  <c r="D18" i="1" s="1"/>
  <c r="O21" i="1"/>
  <c r="O23" i="1"/>
  <c r="O24" i="1"/>
  <c r="O22" i="1"/>
  <c r="C15" i="1"/>
  <c r="C18" i="1" s="1"/>
  <c r="O31" i="1"/>
  <c r="K22" i="1"/>
  <c r="F18" i="1" l="1"/>
  <c r="F19" i="1" s="1"/>
</calcChain>
</file>

<file path=xl/sharedStrings.xml><?xml version="1.0" encoding="utf-8"?>
<sst xmlns="http://schemas.openxmlformats.org/spreadsheetml/2006/main" count="81" uniqueCount="58">
  <si>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</si>
  <si>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</si>
  <si>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</si>
  <si>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</si>
  <si>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</si>
  <si>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</si>
  <si>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</si>
  <si>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</si>
  <si>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</si>
  <si>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</si>
  <si>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</si>
  <si>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</si>
  <si>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</si>
  <si>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</si>
  <si>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</si>
  <si>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</si>
  <si>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</si>
  <si>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</si>
  <si>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</si>
  <si>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</si>
  <si>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</si>
  <si>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</si>
  <si>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</si>
  <si>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</si>
  <si>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</si>
  <si>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</si>
  <si>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</si>
  <si>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</si>
  <si>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</si>
  <si>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</si>
  <si>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</si>
  <si>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</si>
  <si>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</si>
  <si>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</si>
  <si>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</si>
  <si>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</si>
  <si>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</si>
  <si>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</si>
  <si>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</si>
  <si>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</si>
  <si>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</si>
  <si>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</si>
  <si>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</si>
  <si>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BQ Phe</t>
  </si>
  <si>
    <t>G8023-0828</t>
  </si>
  <si>
    <t>EW</t>
  </si>
  <si>
    <t>pr_0</t>
  </si>
  <si>
    <t>F4V</t>
  </si>
  <si>
    <t>VSX</t>
  </si>
  <si>
    <t>as of 2019-07-07</t>
  </si>
  <si>
    <t>JAVSO 49, 251</t>
  </si>
  <si>
    <t>I</t>
  </si>
  <si>
    <t>JAVSO, 48, 250</t>
  </si>
  <si>
    <t>BQ Phe / GSC 8023-0828</t>
  </si>
  <si>
    <t>JRBA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</si>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</sst>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11" xfId="0" applyFont="1" applyBorder="1">
      <alignment vertical="top"/>
    </xf>
    <xf numFmtId="0" fontId="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8" fillId="0" borderId="0" xfId="0" applyFont="1">
      <alignment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/>
    <xf numFmtId="165" fontId="35" fillId="0" borderId="0" xfId="0" applyNumberFormat="1" applyFont="1" applyAlignment="1"/>
    <xf numFmtId="0" fontId="36" fillId="0" borderId="0" xfId="0" applyFont="1" applyAlignment="1" applyProtection="1">
      <alignment horizontal="center"/>
      <protection locked="0"/>
    </xf>
    <xf numFmtId="167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protection locked="0"/>
    </xf>
    <xf numFmtId="0" fontId="16" fillId="0" borderId="12" xfId="0" applyFont="1" applyBorder="1" applyAlignment="1"/>
    <xf numFmtId="0" fontId="0" fillId="0" borderId="12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1-4EEE-9271-3FBC322F7F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31-4EEE-9271-3FBC322F7F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31-4EEE-9271-3FBC322F7F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8.4012000006623566E-2</c:v>
                </c:pt>
                <c:pt idx="2">
                  <c:v>-2.2379999936674722E-3</c:v>
                </c:pt>
                <c:pt idx="3">
                  <c:v>-1.3164000105462037E-2</c:v>
                </c:pt>
                <c:pt idx="10">
                  <c:v>-2.1917999998549931E-2</c:v>
                </c:pt>
                <c:pt idx="11">
                  <c:v>-4.1354000029969029E-2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1-4EEE-9271-3FBC322F7F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">
                  <c:v>-2.4222358624683693E-2</c:v>
                </c:pt>
                <c:pt idx="5">
                  <c:v>-2.0611652827938087E-2</c:v>
                </c:pt>
                <c:pt idx="6">
                  <c:v>-2.1292289966368116E-2</c:v>
                </c:pt>
                <c:pt idx="7">
                  <c:v>-2.365745505085215E-2</c:v>
                </c:pt>
                <c:pt idx="8">
                  <c:v>-2.3479269104427658E-2</c:v>
                </c:pt>
                <c:pt idx="9">
                  <c:v>-2.0328740036347881E-2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31-4EEE-9271-3FBC322F7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31-4EEE-9271-3FBC322F7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1.0000000000000001E-5</c:v>
                  </c:pt>
                  <c:pt idx="2">
                    <c:v>1.0000000000000001E-5</c:v>
                  </c:pt>
                  <c:pt idx="3">
                    <c:v>1E-4</c:v>
                  </c:pt>
                  <c:pt idx="4">
                    <c:v>1.743E-3</c:v>
                  </c:pt>
                  <c:pt idx="5">
                    <c:v>1.6789999999999999E-3</c:v>
                  </c:pt>
                  <c:pt idx="6">
                    <c:v>1.789E-3</c:v>
                  </c:pt>
                  <c:pt idx="7">
                    <c:v>1.9940000000000001E-3</c:v>
                  </c:pt>
                  <c:pt idx="8">
                    <c:v>1.9139999999999999E-3</c:v>
                  </c:pt>
                  <c:pt idx="9">
                    <c:v>1.9719999999999998E-3</c:v>
                  </c:pt>
                  <c:pt idx="10">
                    <c:v>2.0000000000000002E-5</c:v>
                  </c:pt>
                  <c:pt idx="11">
                    <c:v>7.9999999999999996E-6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31-4EEE-9271-3FBC322F7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0.61033717864641357</c:v>
                </c:pt>
                <c:pt idx="1">
                  <c:v>3.9907114073504224E-2</c:v>
                </c:pt>
                <c:pt idx="2">
                  <c:v>2.5146910845569637E-2</c:v>
                </c:pt>
                <c:pt idx="3">
                  <c:v>1.1421592801390545E-3</c:v>
                </c:pt>
                <c:pt idx="4">
                  <c:v>-1.7191566834558691E-2</c:v>
                </c:pt>
                <c:pt idx="5">
                  <c:v>-1.7204514381249814E-2</c:v>
                </c:pt>
                <c:pt idx="6">
                  <c:v>-1.7838944169117243E-2</c:v>
                </c:pt>
                <c:pt idx="7">
                  <c:v>-1.7851891715808366E-2</c:v>
                </c:pt>
                <c:pt idx="8">
                  <c:v>-1.8576954330513984E-2</c:v>
                </c:pt>
                <c:pt idx="9">
                  <c:v>-1.8589901877205106E-2</c:v>
                </c:pt>
                <c:pt idx="10">
                  <c:v>-2.2500060977938663E-2</c:v>
                </c:pt>
                <c:pt idx="11">
                  <c:v>-6.4696115644464092E-2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31-4EEE-9271-3FBC322F7F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22028.5</c:v>
                </c:pt>
                <c:pt idx="2">
                  <c:v>22598.5</c:v>
                </c:pt>
                <c:pt idx="3">
                  <c:v>23525.5</c:v>
                </c:pt>
                <c:pt idx="4">
                  <c:v>24233.5</c:v>
                </c:pt>
                <c:pt idx="5">
                  <c:v>24234</c:v>
                </c:pt>
                <c:pt idx="6">
                  <c:v>24258.5</c:v>
                </c:pt>
                <c:pt idx="7">
                  <c:v>24259</c:v>
                </c:pt>
                <c:pt idx="8">
                  <c:v>24287</c:v>
                </c:pt>
                <c:pt idx="9">
                  <c:v>24287.5</c:v>
                </c:pt>
                <c:pt idx="10">
                  <c:v>24438.5</c:v>
                </c:pt>
                <c:pt idx="11">
                  <c:v>26068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31-4EEE-9271-3FBC322F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4704"/>
        <c:axId val="1"/>
      </c:scatterChart>
      <c:valAx>
        <c:axId val="71066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38100</xdr:rowOff>
    </xdr:from>
    <xdr:to>
      <xdr:col>17</xdr:col>
      <xdr:colOff>133350</xdr:colOff>
      <xdr:row>19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8DBF03-C557-C008-8358-8540B9BAA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X6" sqref="X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7109375" customWidth="1"/>
  </cols>
  <sheetData>
    <row r="1" spans="1:21" ht="20.25" x14ac:dyDescent="0.3">
      <c r="A1" s="1" t="s">
        <v>53</v>
      </c>
      <c r="F1" s="33" t="s">
        <v>43</v>
      </c>
      <c r="G1" s="34">
        <v>2013</v>
      </c>
      <c r="H1" s="35"/>
      <c r="I1" s="36" t="s">
        <v>44</v>
      </c>
      <c r="J1" s="37" t="s">
        <v>43</v>
      </c>
      <c r="K1" s="38">
        <v>0.25241392000000001</v>
      </c>
      <c r="L1" s="39">
        <v>-46.5527084</v>
      </c>
      <c r="M1" s="40">
        <v>48500.194199999998</v>
      </c>
      <c r="N1" s="40">
        <v>0.43696800000000002</v>
      </c>
      <c r="O1" s="41" t="s">
        <v>45</v>
      </c>
      <c r="P1" s="39">
        <v>10.47</v>
      </c>
      <c r="Q1" s="39">
        <v>10.59</v>
      </c>
      <c r="R1" s="42" t="s">
        <v>46</v>
      </c>
      <c r="S1" s="41" t="s">
        <v>47</v>
      </c>
      <c r="U1" s="59" t="s">
        <v>57</v>
      </c>
    </row>
    <row r="2" spans="1:21" x14ac:dyDescent="0.2">
      <c r="A2" t="s">
        <v>25</v>
      </c>
      <c r="B2" t="s">
        <v>45</v>
      </c>
      <c r="C2" s="30"/>
      <c r="D2" s="3"/>
      <c r="U2" s="59" t="s">
        <v>55</v>
      </c>
    </row>
    <row r="3" spans="1:21" ht="13.5" thickBot="1" x14ac:dyDescent="0.25">
      <c r="U3" s="60" t="s">
        <v>54</v>
      </c>
    </row>
    <row r="4" spans="1:21" ht="14.25" thickTop="1" thickBot="1" x14ac:dyDescent="0.25">
      <c r="A4" s="5" t="s">
        <v>2</v>
      </c>
      <c r="C4" s="27" t="s">
        <v>38</v>
      </c>
      <c r="D4" s="28" t="s">
        <v>38</v>
      </c>
      <c r="E4" s="43" t="s">
        <v>49</v>
      </c>
      <c r="U4" s="60"/>
    </row>
    <row r="5" spans="1:21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48500.194199999998</v>
      </c>
      <c r="D7" s="29" t="s">
        <v>48</v>
      </c>
    </row>
    <row r="8" spans="1:21" x14ac:dyDescent="0.2">
      <c r="A8" t="s">
        <v>5</v>
      </c>
      <c r="C8" s="8">
        <v>0.43696800000000002</v>
      </c>
      <c r="D8" s="29" t="s">
        <v>48</v>
      </c>
    </row>
    <row r="9" spans="1:21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INTERCEPT(INDIRECT($D$9):G991,INDIRECT($C$9):F991)</f>
        <v>0.61033717864641357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SLOPE(INDIRECT($D$9):G991,INDIRECT($C$9):F991)</f>
        <v>-2.589509338234148E-5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(C7+C11)+(C8+C12)*INT(MAX(F21:F3532))</f>
        <v>59891.011327884349</v>
      </c>
      <c r="E15" s="14" t="s">
        <v>35</v>
      </c>
      <c r="F15" s="31">
        <v>1</v>
      </c>
    </row>
    <row r="16" spans="1:21" x14ac:dyDescent="0.2">
      <c r="A16" s="16" t="s">
        <v>6</v>
      </c>
      <c r="B16" s="10"/>
      <c r="C16" s="17">
        <f ca="1">+C8+C12</f>
        <v>0.43694210490661767</v>
      </c>
      <c r="E16" s="14" t="s">
        <v>31</v>
      </c>
      <c r="F16" s="32">
        <f ca="1">NOW()+15018.5+$C$5/24</f>
        <v>60140.673877662033</v>
      </c>
    </row>
    <row r="17" spans="1:21" ht="13.5" thickBot="1" x14ac:dyDescent="0.25">
      <c r="A17" s="14" t="s">
        <v>28</v>
      </c>
      <c r="B17" s="10"/>
      <c r="C17" s="10">
        <f>COUNT(C21:C2190)</f>
        <v>12</v>
      </c>
      <c r="E17" s="14" t="s">
        <v>36</v>
      </c>
      <c r="F17" s="15">
        <f ca="1">ROUND(2*(F16-$C$7)/$C$8,0)/2+F15</f>
        <v>26640</v>
      </c>
    </row>
    <row r="18" spans="1:21" ht="14.25" thickTop="1" thickBot="1" x14ac:dyDescent="0.25">
      <c r="A18" s="16" t="s">
        <v>7</v>
      </c>
      <c r="B18" s="10"/>
      <c r="C18" s="19">
        <f ca="1">+C15</f>
        <v>59891.011327884349</v>
      </c>
      <c r="D18" s="20">
        <f ca="1">+C16</f>
        <v>0.43694210490661767</v>
      </c>
      <c r="E18" s="14" t="s">
        <v>37</v>
      </c>
      <c r="F18" s="23">
        <f ca="1">ROUND(2*(F16-$C$15)/$C$16,0)/2+F15</f>
        <v>572.5</v>
      </c>
    </row>
    <row r="19" spans="1:21" ht="13.5" thickTop="1" x14ac:dyDescent="0.2">
      <c r="E19" s="14" t="s">
        <v>32</v>
      </c>
      <c r="F19" s="18">
        <f ca="1">+$C$15+$C$16*F18-15018.5-$C$5/24</f>
        <v>45123.056516276723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56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1" x14ac:dyDescent="0.2">
      <c r="A21" t="s">
        <v>48</v>
      </c>
      <c r="C21" s="8">
        <v>48500.194199999998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0.61033717864641357</v>
      </c>
      <c r="Q21" s="2">
        <f>+C21-15018.5</f>
        <v>33481.694199999998</v>
      </c>
    </row>
    <row r="22" spans="1:21" x14ac:dyDescent="0.2">
      <c r="A22" s="44" t="s">
        <v>0</v>
      </c>
      <c r="B22" s="45" t="s">
        <v>1</v>
      </c>
      <c r="C22" s="44">
        <v>58126.027800000003</v>
      </c>
      <c r="D22" s="44">
        <v>1.0000000000000001E-5</v>
      </c>
      <c r="E22">
        <f>+(C22-C$7)/C$8</f>
        <v>22028.692261218224</v>
      </c>
      <c r="F22">
        <f>ROUND(2*E22,0)/2</f>
        <v>22028.5</v>
      </c>
      <c r="G22">
        <f>+C22-(C$7+F22*C$8)</f>
        <v>8.4012000006623566E-2</v>
      </c>
      <c r="K22">
        <f>+G22</f>
        <v>8.4012000006623566E-2</v>
      </c>
      <c r="O22">
        <f ca="1">+C$11+C$12*$F22</f>
        <v>3.9907114073504224E-2</v>
      </c>
      <c r="Q22" s="2">
        <f>+C22-15018.5</f>
        <v>43107.527800000003</v>
      </c>
    </row>
    <row r="23" spans="1:21" x14ac:dyDescent="0.2">
      <c r="A23" s="44" t="s">
        <v>0</v>
      </c>
      <c r="B23" s="45" t="s">
        <v>1</v>
      </c>
      <c r="C23" s="44">
        <v>58375.013310000002</v>
      </c>
      <c r="D23" s="44">
        <v>1.0000000000000001E-5</v>
      </c>
      <c r="E23">
        <f>+(C23-C$7)/C$8</f>
        <v>22598.494878343503</v>
      </c>
      <c r="F23">
        <f>ROUND(2*E23,0)/2</f>
        <v>22598.5</v>
      </c>
      <c r="G23">
        <f>+C23-(C$7+F23*C$8)</f>
        <v>-2.2379999936674722E-3</v>
      </c>
      <c r="K23">
        <f>+G23</f>
        <v>-2.2379999936674722E-3</v>
      </c>
      <c r="O23">
        <f ca="1">+C$11+C$12*$F23</f>
        <v>2.5146910845569637E-2</v>
      </c>
      <c r="Q23" s="2">
        <f>+C23-15018.5</f>
        <v>43356.513310000002</v>
      </c>
    </row>
    <row r="24" spans="1:21" ht="12" customHeight="1" x14ac:dyDescent="0.2">
      <c r="A24" s="49" t="s">
        <v>52</v>
      </c>
      <c r="B24" s="50" t="s">
        <v>1</v>
      </c>
      <c r="C24" s="51">
        <v>58780.071719999891</v>
      </c>
      <c r="D24" s="49">
        <v>1E-4</v>
      </c>
      <c r="E24">
        <f>+(C24-C$7)/C$8</f>
        <v>23525.469874223953</v>
      </c>
      <c r="F24">
        <f>ROUND(2*E24,0)/2</f>
        <v>23525.5</v>
      </c>
      <c r="G24">
        <f>+C24-(C$7+F24*C$8)</f>
        <v>-1.3164000105462037E-2</v>
      </c>
      <c r="K24">
        <f>+G24</f>
        <v>-1.3164000105462037E-2</v>
      </c>
      <c r="O24">
        <f ca="1">+C$11+C$12*$F24</f>
        <v>1.1421592801390545E-3</v>
      </c>
      <c r="Q24" s="2">
        <f>+C24-15018.5</f>
        <v>43761.571719999891</v>
      </c>
    </row>
    <row r="25" spans="1:21" ht="12" customHeight="1" x14ac:dyDescent="0.2">
      <c r="A25" s="56" t="s">
        <v>55</v>
      </c>
      <c r="B25" s="56" t="s">
        <v>1</v>
      </c>
      <c r="C25" s="57">
        <v>59089.434005641378</v>
      </c>
      <c r="D25" s="58">
        <v>1.743E-3</v>
      </c>
      <c r="E25">
        <f>+(C25-C$7)/C$8</f>
        <v>24233.444567202587</v>
      </c>
      <c r="F25">
        <f>ROUND(2*E25,0)/2</f>
        <v>24233.5</v>
      </c>
      <c r="G25">
        <f>+C25-(C$7+F25*C$8)</f>
        <v>-2.4222358624683693E-2</v>
      </c>
      <c r="L25">
        <f>+G25</f>
        <v>-2.4222358624683693E-2</v>
      </c>
      <c r="O25">
        <f ca="1">+C$11+C$12*$F25</f>
        <v>-1.7191566834558691E-2</v>
      </c>
      <c r="Q25" s="2">
        <f>+C25-15018.5</f>
        <v>44070.934005641378</v>
      </c>
    </row>
    <row r="26" spans="1:21" ht="12" customHeight="1" x14ac:dyDescent="0.2">
      <c r="A26" s="56" t="s">
        <v>55</v>
      </c>
      <c r="B26" s="56" t="s">
        <v>51</v>
      </c>
      <c r="C26" s="57">
        <v>59089.656100347172</v>
      </c>
      <c r="D26" s="58">
        <v>1.6789999999999999E-3</v>
      </c>
      <c r="E26">
        <f>+(C26-C$7)/C$8</f>
        <v>24233.952830292317</v>
      </c>
      <c r="F26">
        <f>ROUND(2*E26,0)/2</f>
        <v>24234</v>
      </c>
      <c r="G26">
        <f>+C26-(C$7+F26*C$8)</f>
        <v>-2.0611652827938087E-2</v>
      </c>
      <c r="L26">
        <f>+G26</f>
        <v>-2.0611652827938087E-2</v>
      </c>
      <c r="O26">
        <f ca="1">+C$11+C$12*$F26</f>
        <v>-1.7204514381249814E-2</v>
      </c>
      <c r="Q26" s="2">
        <f>+C26-15018.5</f>
        <v>44071.156100347172</v>
      </c>
    </row>
    <row r="27" spans="1:21" x14ac:dyDescent="0.2">
      <c r="A27" s="56" t="s">
        <v>55</v>
      </c>
      <c r="B27" s="56" t="s">
        <v>1</v>
      </c>
      <c r="C27" s="57">
        <v>59100.361135710031</v>
      </c>
      <c r="D27" s="58">
        <v>1.789E-3</v>
      </c>
      <c r="E27">
        <f>+(C27-C$7)/C$8</f>
        <v>24258.451272656195</v>
      </c>
      <c r="F27">
        <f>ROUND(2*E27,0)/2</f>
        <v>24258.5</v>
      </c>
      <c r="G27">
        <f>+C27-(C$7+F27*C$8)</f>
        <v>-2.1292289966368116E-2</v>
      </c>
      <c r="L27">
        <f>+G27</f>
        <v>-2.1292289966368116E-2</v>
      </c>
      <c r="O27">
        <f ca="1">+C$11+C$12*$F27</f>
        <v>-1.7838944169117243E-2</v>
      </c>
      <c r="Q27" s="2">
        <f>+C27-15018.5</f>
        <v>44081.861135710031</v>
      </c>
    </row>
    <row r="28" spans="1:21" x14ac:dyDescent="0.2">
      <c r="A28" s="56" t="s">
        <v>55</v>
      </c>
      <c r="B28" s="56" t="s">
        <v>51</v>
      </c>
      <c r="C28" s="57">
        <v>59100.577254544944</v>
      </c>
      <c r="D28" s="58">
        <v>1.9940000000000001E-3</v>
      </c>
      <c r="E28">
        <f>+(C28-C$7)/C$8</f>
        <v>24258.945859982756</v>
      </c>
      <c r="F28">
        <f>ROUND(2*E28,0)/2</f>
        <v>24259</v>
      </c>
      <c r="G28">
        <f>+C28-(C$7+F28*C$8)</f>
        <v>-2.365745505085215E-2</v>
      </c>
      <c r="L28">
        <f>+G28</f>
        <v>-2.365745505085215E-2</v>
      </c>
      <c r="O28">
        <f ca="1">+C$11+C$12*$F28</f>
        <v>-1.7851891715808366E-2</v>
      </c>
      <c r="Q28" s="2">
        <f>+C28-15018.5</f>
        <v>44082.077254544944</v>
      </c>
    </row>
    <row r="29" spans="1:21" x14ac:dyDescent="0.2">
      <c r="A29" s="56" t="s">
        <v>55</v>
      </c>
      <c r="B29" s="56" t="s">
        <v>51</v>
      </c>
      <c r="C29" s="57">
        <v>59112.812536730897</v>
      </c>
      <c r="D29" s="58">
        <v>1.9139999999999999E-3</v>
      </c>
      <c r="E29">
        <f>+(C29-C$7)/C$8</f>
        <v>24286.946267760792</v>
      </c>
      <c r="F29">
        <f>ROUND(2*E29,0)/2</f>
        <v>24287</v>
      </c>
      <c r="G29">
        <f>+C29-(C$7+F29*C$8)</f>
        <v>-2.3479269104427658E-2</v>
      </c>
      <c r="L29">
        <f>+G29</f>
        <v>-2.3479269104427658E-2</v>
      </c>
      <c r="O29">
        <f ca="1">+C$11+C$12*$F29</f>
        <v>-1.8576954330513984E-2</v>
      </c>
      <c r="Q29" s="2">
        <f>+C29-15018.5</f>
        <v>44094.312536730897</v>
      </c>
    </row>
    <row r="30" spans="1:21" x14ac:dyDescent="0.2">
      <c r="A30" s="56" t="s">
        <v>55</v>
      </c>
      <c r="B30" s="56" t="s">
        <v>1</v>
      </c>
      <c r="C30" s="57">
        <v>59113.034171259962</v>
      </c>
      <c r="D30" s="58">
        <v>1.9719999999999998E-3</v>
      </c>
      <c r="E30">
        <f>+(C30-C$7)/C$8</f>
        <v>24287.453477737417</v>
      </c>
      <c r="F30">
        <f>ROUND(2*E30,0)/2</f>
        <v>24287.5</v>
      </c>
      <c r="G30">
        <f>+C30-(C$7+F30*C$8)</f>
        <v>-2.0328740036347881E-2</v>
      </c>
      <c r="L30">
        <f>+G30</f>
        <v>-2.0328740036347881E-2</v>
      </c>
      <c r="O30">
        <f ca="1">+C$11+C$12*$F30</f>
        <v>-1.8589901877205106E-2</v>
      </c>
      <c r="Q30" s="2">
        <f>+C30-15018.5</f>
        <v>44094.534171259962</v>
      </c>
    </row>
    <row r="31" spans="1:21" x14ac:dyDescent="0.2">
      <c r="A31" s="46" t="s">
        <v>50</v>
      </c>
      <c r="B31" s="47" t="s">
        <v>51</v>
      </c>
      <c r="C31" s="48">
        <v>59179.014750000002</v>
      </c>
      <c r="D31" s="48">
        <v>2.0000000000000002E-5</v>
      </c>
      <c r="E31">
        <f>+(C31-C$7)/C$8</f>
        <v>24438.449840720608</v>
      </c>
      <c r="F31">
        <f>ROUND(2*E31,0)/2</f>
        <v>24438.5</v>
      </c>
      <c r="G31">
        <f>+C31-(C$7+F31*C$8)</f>
        <v>-2.1917999998549931E-2</v>
      </c>
      <c r="K31">
        <f>+G31</f>
        <v>-2.1917999998549931E-2</v>
      </c>
      <c r="O31">
        <f ca="1">+C$11+C$12*$F31</f>
        <v>-2.2500060977938663E-2</v>
      </c>
      <c r="Q31" s="2">
        <f>+C31-15018.5</f>
        <v>44160.514750000002</v>
      </c>
    </row>
    <row r="32" spans="1:21" x14ac:dyDescent="0.2">
      <c r="A32" s="52" t="s">
        <v>54</v>
      </c>
      <c r="B32" s="53" t="s">
        <v>51</v>
      </c>
      <c r="C32" s="54">
        <v>59891.034669999965</v>
      </c>
      <c r="D32" s="55">
        <v>7.9999999999999996E-6</v>
      </c>
      <c r="E32">
        <f>+(C32-C$7)/C$8</f>
        <v>26067.905361490924</v>
      </c>
      <c r="F32">
        <f>ROUND(2*E32,0)/2</f>
        <v>26068</v>
      </c>
      <c r="G32">
        <f>+C32-(C$7+F32*C$8)</f>
        <v>-4.1354000029969029E-2</v>
      </c>
      <c r="K32">
        <f>+G32</f>
        <v>-4.1354000029969029E-2</v>
      </c>
      <c r="O32">
        <f ca="1">+C$11+C$12*$F32</f>
        <v>-6.4696115644464092E-2</v>
      </c>
      <c r="Q32" s="2">
        <f>+C32-15018.5</f>
        <v>44872.534669999965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3">
    <sortCondition ref="C21:C33"/>
  </sortState>
  <phoneticPr fontId="7" type="noConversion"/>
  <hyperlinks>
    <hyperlink ref="H63239" r:id="rId1" display="http://vsolj.cetus-net.org/bulletin.html" xr:uid="{00000000-0004-0000-0000-000000000000}"/>
    <hyperlink ref="H63232" r:id="rId2" display="https://www.aavso.org/ejaavso" xr:uid="{00000000-0004-0000-0000-000001000000}"/>
    <hyperlink ref="I63239" r:id="rId3" display="http://vsolj.cetus-net.org/bulletin.html" xr:uid="{00000000-0004-0000-0000-000002000000}"/>
    <hyperlink ref="AQ56890" r:id="rId4" display="http://cdsbib.u-strasbg.fr/cgi-bin/cdsbib?1990RMxAA..21..381G" xr:uid="{00000000-0004-0000-0000-000003000000}"/>
    <hyperlink ref="H63236" r:id="rId5" display="https://www.aavso.org/ejaavso" xr:uid="{00000000-0004-0000-0000-000004000000}"/>
    <hyperlink ref="AP4254" r:id="rId6" display="http://cdsbib.u-strasbg.fr/cgi-bin/cdsbib?1990RMxAA..21..381G" xr:uid="{00000000-0004-0000-0000-000005000000}"/>
    <hyperlink ref="AP4257" r:id="rId7" display="http://cdsbib.u-strasbg.fr/cgi-bin/cdsbib?1990RMxAA..21..381G" xr:uid="{00000000-0004-0000-0000-000006000000}"/>
    <hyperlink ref="AP4255" r:id="rId8" display="http://cdsbib.u-strasbg.fr/cgi-bin/cdsbib?1990RMxAA..21..381G" xr:uid="{00000000-0004-0000-0000-000007000000}"/>
    <hyperlink ref="AP4239" r:id="rId9" display="http://cdsbib.u-strasbg.fr/cgi-bin/cdsbib?1990RMxAA..21..381G" xr:uid="{00000000-0004-0000-0000-000008000000}"/>
    <hyperlink ref="AQ4468" r:id="rId10" display="http://cdsbib.u-strasbg.fr/cgi-bin/cdsbib?1990RMxAA..21..381G" xr:uid="{00000000-0004-0000-0000-000009000000}"/>
    <hyperlink ref="AQ4472" r:id="rId11" display="http://cdsbib.u-strasbg.fr/cgi-bin/cdsbib?1990RMxAA..21..381G" xr:uid="{00000000-0004-0000-0000-00000A000000}"/>
    <hyperlink ref="AQ64152" r:id="rId12" display="http://cdsbib.u-strasbg.fr/cgi-bin/cdsbib?1990RMxAA..21..381G" xr:uid="{00000000-0004-0000-0000-00000B000000}"/>
    <hyperlink ref="I1360" r:id="rId13" display="http://vsolj.cetus-net.org/bulletin.html" xr:uid="{00000000-0004-0000-0000-00000C000000}"/>
    <hyperlink ref="H1360" r:id="rId14" display="http://vsolj.cetus-net.org/bulletin.html" xr:uid="{00000000-0004-0000-0000-00000D000000}"/>
    <hyperlink ref="AQ64813" r:id="rId15" display="http://cdsbib.u-strasbg.fr/cgi-bin/cdsbib?1990RMxAA..21..381G" xr:uid="{00000000-0004-0000-0000-00000E000000}"/>
    <hyperlink ref="AQ64812" r:id="rId16" display="http://cdsbib.u-strasbg.fr/cgi-bin/cdsbib?1990RMxAA..21..381G" xr:uid="{00000000-0004-0000-0000-00000F000000}"/>
    <hyperlink ref="AP2530" r:id="rId17" display="http://cdsbib.u-strasbg.fr/cgi-bin/cdsbib?1990RMxAA..21..381G" xr:uid="{00000000-0004-0000-0000-000010000000}"/>
    <hyperlink ref="AP2548" r:id="rId18" display="http://cdsbib.u-strasbg.fr/cgi-bin/cdsbib?1990RMxAA..21..381G" xr:uid="{00000000-0004-0000-0000-000011000000}"/>
    <hyperlink ref="AP2549" r:id="rId19" display="http://cdsbib.u-strasbg.fr/cgi-bin/cdsbib?1990RMxAA..21..381G" xr:uid="{00000000-0004-0000-0000-000012000000}"/>
    <hyperlink ref="AP2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2023-07-15T04:10:23Z</dcterms:modified>
</cp:coreProperties>
</file>