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837E2521-0F42-4F06-AC15-D936FA8CF7FA}" xr6:coauthVersionLast="47" xr6:coauthVersionMax="47" xr10:uidLastSave="{00000000-0000-0000-0000-000000000000}"/>
  <bookViews>
    <workbookView xWindow="13950" yWindow="240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17" i="1" l="1"/>
  <c r="E40" i="1"/>
  <c r="F40" i="1"/>
  <c r="G40" i="1"/>
  <c r="K40" i="1"/>
  <c r="Q40" i="1"/>
  <c r="E41" i="1"/>
  <c r="F41" i="1"/>
  <c r="G41" i="1"/>
  <c r="K41" i="1"/>
  <c r="Q41" i="1"/>
  <c r="E39" i="1"/>
  <c r="F39" i="1"/>
  <c r="G39" i="1"/>
  <c r="K39" i="1"/>
  <c r="D9" i="1"/>
  <c r="C9" i="1"/>
  <c r="Q39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Q34" i="1"/>
  <c r="Q35" i="1"/>
  <c r="Q36" i="1"/>
  <c r="Q37" i="1"/>
  <c r="Q38" i="1"/>
  <c r="E32" i="1"/>
  <c r="F32" i="1"/>
  <c r="G32" i="1"/>
  <c r="K32" i="1"/>
  <c r="E33" i="1"/>
  <c r="F33" i="1"/>
  <c r="G33" i="1"/>
  <c r="K33" i="1"/>
  <c r="E21" i="1"/>
  <c r="F21" i="1"/>
  <c r="G21" i="1"/>
  <c r="H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Q32" i="1"/>
  <c r="Q33" i="1"/>
  <c r="Q22" i="1"/>
  <c r="Q23" i="1"/>
  <c r="Q24" i="1"/>
  <c r="Q25" i="1"/>
  <c r="Q26" i="1"/>
  <c r="Q27" i="1"/>
  <c r="Q28" i="1"/>
  <c r="Q29" i="1"/>
  <c r="Q30" i="1"/>
  <c r="Q31" i="1"/>
  <c r="F16" i="1"/>
  <c r="F17" i="1" s="1"/>
  <c r="Q21" i="1"/>
  <c r="C11" i="1"/>
  <c r="C12" i="1"/>
  <c r="C16" i="1" l="1"/>
  <c r="D18" i="1" s="1"/>
  <c r="O39" i="1"/>
  <c r="O34" i="1"/>
  <c r="O40" i="1"/>
  <c r="O37" i="1"/>
  <c r="O38" i="1"/>
  <c r="O33" i="1"/>
  <c r="O30" i="1"/>
  <c r="O36" i="1"/>
  <c r="O41" i="1"/>
  <c r="O32" i="1"/>
  <c r="O31" i="1"/>
  <c r="C15" i="1"/>
  <c r="O35" i="1"/>
  <c r="F18" i="1" l="1"/>
  <c r="F19" i="1" s="1"/>
  <c r="C18" i="1"/>
</calcChain>
</file>

<file path=xl/sharedStrings.xml><?xml version="1.0" encoding="utf-8"?>
<sst xmlns="http://schemas.openxmlformats.org/spreadsheetml/2006/main" count="100" uniqueCount="56">
  <si>
    <t>OEJV 0182</t>
  </si>
  <si>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</si>
  <si>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</si>
  <si>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</si>
  <si>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</si>
  <si>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</si>
  <si>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</si>
  <si>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</si>
  <si>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</si>
  <si>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</si>
  <si>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</si>
  <si>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</si>
  <si>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</si>
  <si>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</si>
  <si>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</si>
  <si>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</si>
  <si>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</si>
  <si>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</si>
  <si>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</si>
  <si>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</si>
  <si>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</si>
  <si>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</si>
  <si>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</si>
  <si>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</si>
  <si>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</si>
  <si>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</si>
  <si>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</si>
  <si>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</si>
  <si>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</si>
  <si>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</si>
  <si>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</si>
  <si>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</si>
  <si>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</si>
  <si>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</si>
  <si>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</si>
  <si>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</si>
  <si>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</si>
  <si>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</si>
  <si>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</si>
  <si>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</si>
  <si>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YZ Phe</t>
  </si>
  <si>
    <t>YZ Phe / GSC 8040-1234</t>
  </si>
  <si>
    <t>G8040-1234</t>
  </si>
  <si>
    <t>EW/KW</t>
  </si>
  <si>
    <t>Kreiner</t>
  </si>
  <si>
    <t>J.M. Kreiner, 2004, Acta Astronomica, vol. 54, pp 207-210.</t>
  </si>
  <si>
    <t>IBVS 3438</t>
  </si>
  <si>
    <t>I</t>
  </si>
  <si>
    <t>PE</t>
  </si>
  <si>
    <t>II</t>
  </si>
  <si>
    <t>OEJV 0179</t>
  </si>
  <si>
    <t>pg</t>
  </si>
  <si>
    <t>vis</t>
  </si>
  <si>
    <t>CCD</t>
  </si>
  <si>
    <t>OEJV 0211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</si>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</sst>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0" fillId="0" borderId="5" xfId="0" applyFill="1" applyBorder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Phe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6.2316600087797269E-3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9-4559-8464-AD2490505E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9-4559-8464-AD2490505E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5.1100003474857658E-5</c:v>
                </c:pt>
                <c:pt idx="2">
                  <c:v>2.8610000299522653E-4</c:v>
                </c:pt>
                <c:pt idx="3">
                  <c:v>-7.5846999970963225E-4</c:v>
                </c:pt>
                <c:pt idx="4">
                  <c:v>3.7802000588271767E-4</c:v>
                </c:pt>
                <c:pt idx="5">
                  <c:v>-8.9356999524170533E-4</c:v>
                </c:pt>
                <c:pt idx="6">
                  <c:v>-1.0203299971180968E-3</c:v>
                </c:pt>
                <c:pt idx="7">
                  <c:v>-8.796699985396117E-4</c:v>
                </c:pt>
                <c:pt idx="8">
                  <c:v>8.3335999806877226E-4</c:v>
                </c:pt>
                <c:pt idx="9">
                  <c:v>-2.1120999736012891E-4</c:v>
                </c:pt>
                <c:pt idx="10">
                  <c:v>8.472600020468235E-4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9-4559-8464-AD2490505E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-2.3615019992575981E-2</c:v>
                </c:pt>
                <c:pt idx="12">
                  <c:v>-2.4488529990776442E-2</c:v>
                </c:pt>
                <c:pt idx="13">
                  <c:v>-2.4325779995706398E-2</c:v>
                </c:pt>
                <c:pt idx="14">
                  <c:v>-2.4377039997489192E-2</c:v>
                </c:pt>
                <c:pt idx="15">
                  <c:v>-2.4320219999935944E-2</c:v>
                </c:pt>
                <c:pt idx="16">
                  <c:v>-3.3421090134652331E-2</c:v>
                </c:pt>
                <c:pt idx="17">
                  <c:v>-3.3684600217384286E-2</c:v>
                </c:pt>
                <c:pt idx="18">
                  <c:v>-2.9842270196240861E-2</c:v>
                </c:pt>
                <c:pt idx="19">
                  <c:v>-3.9951639999344479E-2</c:v>
                </c:pt>
                <c:pt idx="20">
                  <c:v>-3.8475149995065294E-2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19-4559-8464-AD2490505E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19-4559-8464-AD2490505E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19-4559-8464-AD2490505E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8.0000000000000004E-4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7.5000000000000002E-4</c:v>
                  </c:pt>
                  <c:pt idx="20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19-4559-8464-AD2490505E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9">
                  <c:v>3.7088265661243028E-2</c:v>
                </c:pt>
                <c:pt idx="10">
                  <c:v>3.7006189742577342E-2</c:v>
                </c:pt>
                <c:pt idx="11">
                  <c:v>-2.4692589193794193E-2</c:v>
                </c:pt>
                <c:pt idx="12">
                  <c:v>-2.4693386047373471E-2</c:v>
                </c:pt>
                <c:pt idx="13">
                  <c:v>-2.4275037918252289E-2</c:v>
                </c:pt>
                <c:pt idx="14">
                  <c:v>-2.4295756111313526E-2</c:v>
                </c:pt>
                <c:pt idx="15">
                  <c:v>-2.4310099475740539E-2</c:v>
                </c:pt>
                <c:pt idx="16">
                  <c:v>-3.2387804208886151E-2</c:v>
                </c:pt>
                <c:pt idx="17">
                  <c:v>-3.2388601062465425E-2</c:v>
                </c:pt>
                <c:pt idx="18">
                  <c:v>-2.9852216119622136E-2</c:v>
                </c:pt>
                <c:pt idx="19">
                  <c:v>-3.9802526764072088E-2</c:v>
                </c:pt>
                <c:pt idx="20">
                  <c:v>-3.9803323617651376E-2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19-4559-8464-AD2490505E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-67033</c:v>
                </c:pt>
                <c:pt idx="1">
                  <c:v>-29305</c:v>
                </c:pt>
                <c:pt idx="2">
                  <c:v>-20055</c:v>
                </c:pt>
                <c:pt idx="3">
                  <c:v>-20051.5</c:v>
                </c:pt>
                <c:pt idx="4">
                  <c:v>-20051</c:v>
                </c:pt>
                <c:pt idx="5">
                  <c:v>-20046.5</c:v>
                </c:pt>
                <c:pt idx="6">
                  <c:v>-20008.5</c:v>
                </c:pt>
                <c:pt idx="7">
                  <c:v>-19991.5</c:v>
                </c:pt>
                <c:pt idx="8">
                  <c:v>-19868</c:v>
                </c:pt>
                <c:pt idx="9">
                  <c:v>-19864.5</c:v>
                </c:pt>
                <c:pt idx="10">
                  <c:v>-19813</c:v>
                </c:pt>
                <c:pt idx="11">
                  <c:v>18901</c:v>
                </c:pt>
                <c:pt idx="12">
                  <c:v>18901.5</c:v>
                </c:pt>
                <c:pt idx="13">
                  <c:v>18639</c:v>
                </c:pt>
                <c:pt idx="14">
                  <c:v>18652</c:v>
                </c:pt>
                <c:pt idx="15">
                  <c:v>18661</c:v>
                </c:pt>
                <c:pt idx="16">
                  <c:v>23729.5</c:v>
                </c:pt>
                <c:pt idx="17">
                  <c:v>23730</c:v>
                </c:pt>
                <c:pt idx="18">
                  <c:v>22138.5</c:v>
                </c:pt>
                <c:pt idx="19">
                  <c:v>28382</c:v>
                </c:pt>
                <c:pt idx="20">
                  <c:v>28382.5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19-4559-8464-AD249050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576"/>
        <c:axId val="1"/>
      </c:scatterChart>
      <c:valAx>
        <c:axId val="71067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4F2D537-FC58-AF89-C58F-182B1C891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  <c r="E1" s="30" t="s">
        <v>40</v>
      </c>
      <c r="F1" t="s">
        <v>42</v>
      </c>
    </row>
    <row r="2" spans="1:6" x14ac:dyDescent="0.2">
      <c r="A2" t="s">
        <v>25</v>
      </c>
      <c r="B2" t="s">
        <v>43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2</v>
      </c>
      <c r="C4" s="8">
        <v>36765.622000000003</v>
      </c>
      <c r="D4" s="9">
        <v>0.30520000000000003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  <c r="D6" s="31" t="s">
        <v>45</v>
      </c>
    </row>
    <row r="7" spans="1:6" x14ac:dyDescent="0.2">
      <c r="A7" t="s">
        <v>4</v>
      </c>
      <c r="C7" s="10">
        <v>52500.072099999998</v>
      </c>
      <c r="D7" s="29" t="s">
        <v>44</v>
      </c>
    </row>
    <row r="8" spans="1:6" x14ac:dyDescent="0.2">
      <c r="A8" t="s">
        <v>5</v>
      </c>
      <c r="C8" s="10">
        <v>0.23472702000000001</v>
      </c>
      <c r="D8" s="29" t="s">
        <v>44</v>
      </c>
    </row>
    <row r="9" spans="1:6" x14ac:dyDescent="0.2">
      <c r="A9" s="26" t="s">
        <v>35</v>
      </c>
      <c r="B9" s="27">
        <v>32</v>
      </c>
      <c r="C9" s="24" t="str">
        <f>"F"&amp;B9</f>
        <v>F32</v>
      </c>
      <c r="D9" s="25" t="str">
        <f>"G"&amp;B9</f>
        <v>G32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5.4300698100896334E-3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-1.5937071585568926E-6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59162.054579113232</v>
      </c>
      <c r="E15" s="16" t="s">
        <v>37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0.23472542629284146</v>
      </c>
      <c r="E16" s="16" t="s">
        <v>32</v>
      </c>
      <c r="F16" s="17">
        <f ca="1">NOW()+15018.5+$C$5/24</f>
        <v>59968.507421296294</v>
      </c>
    </row>
    <row r="17" spans="1:21" ht="13.5" thickBot="1" x14ac:dyDescent="0.25">
      <c r="A17" s="16" t="s">
        <v>29</v>
      </c>
      <c r="B17" s="12"/>
      <c r="C17" s="12">
        <f>COUNT(C21:C2191)</f>
        <v>21</v>
      </c>
      <c r="E17" s="16" t="s">
        <v>38</v>
      </c>
      <c r="F17" s="17">
        <f ca="1">ROUND(2*(F16-$C$7)/$C$8,0)/2+F15</f>
        <v>31818.5</v>
      </c>
    </row>
    <row r="18" spans="1:21" ht="14.25" thickTop="1" thickBot="1" x14ac:dyDescent="0.25">
      <c r="A18" s="18" t="s">
        <v>7</v>
      </c>
      <c r="B18" s="12"/>
      <c r="C18" s="21">
        <f ca="1">+C15</f>
        <v>59162.054579113232</v>
      </c>
      <c r="D18" s="22">
        <f ca="1">+C16</f>
        <v>0.23472542629284146</v>
      </c>
      <c r="E18" s="16" t="s">
        <v>33</v>
      </c>
      <c r="F18" s="25">
        <f ca="1">ROUND(2*(F16-$C$15)/$C$16,0)/2+F15</f>
        <v>3436.5</v>
      </c>
    </row>
    <row r="19" spans="1:21" ht="13.5" thickTop="1" x14ac:dyDescent="0.2">
      <c r="E19" s="16" t="s">
        <v>34</v>
      </c>
      <c r="F19" s="20">
        <f ca="1">+$C$15+$C$16*F18-15018.5-$C$5/24</f>
        <v>44950.584339901914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51</v>
      </c>
      <c r="I20" s="7" t="s">
        <v>52</v>
      </c>
      <c r="J20" s="7" t="s">
        <v>48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8" t="s">
        <v>36</v>
      </c>
    </row>
    <row r="21" spans="1:21" x14ac:dyDescent="0.2">
      <c r="A21" s="29" t="s">
        <v>39</v>
      </c>
      <c r="C21" s="10">
        <v>36765.622000000003</v>
      </c>
      <c r="D21" s="10" t="s">
        <v>15</v>
      </c>
      <c r="E21">
        <f>+(C21-C$7)/C$8</f>
        <v>-67032.973451458616</v>
      </c>
      <c r="F21">
        <f>ROUND(2*E21,0)/2</f>
        <v>-67033</v>
      </c>
      <c r="G21">
        <f>+C21-(C$7+F21*C$8)</f>
        <v>6.2316600087797269E-3</v>
      </c>
      <c r="H21">
        <f>+G21</f>
        <v>6.2316600087797269E-3</v>
      </c>
      <c r="Q21" s="2">
        <f>+C21-15018.5</f>
        <v>21747.122000000003</v>
      </c>
    </row>
    <row r="22" spans="1:21" x14ac:dyDescent="0.2">
      <c r="A22" s="38" t="s">
        <v>46</v>
      </c>
      <c r="B22" s="39" t="s">
        <v>47</v>
      </c>
      <c r="C22" s="38">
        <v>45621.396829999998</v>
      </c>
      <c r="D22" s="38" t="s">
        <v>48</v>
      </c>
      <c r="E22">
        <f t="shared" ref="E22:E31" si="0">+(C22-C$7)/C$8</f>
        <v>-29304.999782300307</v>
      </c>
      <c r="F22">
        <f t="shared" ref="F22:F39" si="1">ROUND(2*E22,0)/2</f>
        <v>-29305</v>
      </c>
      <c r="G22">
        <f t="shared" ref="G22:G31" si="2">+C22-(C$7+F22*C$8)</f>
        <v>5.1100003474857658E-5</v>
      </c>
      <c r="J22">
        <f t="shared" ref="J22:J31" si="3">+G22</f>
        <v>5.1100003474857658E-5</v>
      </c>
      <c r="Q22" s="2">
        <f t="shared" ref="Q22:Q31" si="4">+C22-15018.5</f>
        <v>30602.896829999998</v>
      </c>
    </row>
    <row r="23" spans="1:21" x14ac:dyDescent="0.2">
      <c r="A23" s="38" t="s">
        <v>46</v>
      </c>
      <c r="B23" s="39" t="s">
        <v>47</v>
      </c>
      <c r="C23" s="38">
        <v>47792.622000000003</v>
      </c>
      <c r="D23" s="38" t="s">
        <v>48</v>
      </c>
      <c r="E23">
        <f t="shared" si="0"/>
        <v>-20054.998781137318</v>
      </c>
      <c r="F23">
        <f t="shared" si="1"/>
        <v>-20055</v>
      </c>
      <c r="G23">
        <f t="shared" si="2"/>
        <v>2.8610000299522653E-4</v>
      </c>
      <c r="J23">
        <f t="shared" si="3"/>
        <v>2.8610000299522653E-4</v>
      </c>
      <c r="Q23" s="2">
        <f t="shared" si="4"/>
        <v>32774.122000000003</v>
      </c>
    </row>
    <row r="24" spans="1:21" x14ac:dyDescent="0.2">
      <c r="A24" s="38" t="s">
        <v>46</v>
      </c>
      <c r="B24" s="39" t="s">
        <v>49</v>
      </c>
      <c r="C24" s="38">
        <v>47793.442499999997</v>
      </c>
      <c r="D24" s="38" t="s">
        <v>48</v>
      </c>
      <c r="E24">
        <f t="shared" si="0"/>
        <v>-20051.503231285431</v>
      </c>
      <c r="F24">
        <f t="shared" si="1"/>
        <v>-20051.5</v>
      </c>
      <c r="G24">
        <f t="shared" si="2"/>
        <v>-7.5846999970963225E-4</v>
      </c>
      <c r="J24">
        <f t="shared" si="3"/>
        <v>-7.5846999970963225E-4</v>
      </c>
      <c r="Q24" s="2">
        <f t="shared" si="4"/>
        <v>32774.942499999997</v>
      </c>
    </row>
    <row r="25" spans="1:21" x14ac:dyDescent="0.2">
      <c r="A25" s="38" t="s">
        <v>46</v>
      </c>
      <c r="B25" s="39" t="s">
        <v>47</v>
      </c>
      <c r="C25" s="38">
        <v>47793.561000000002</v>
      </c>
      <c r="D25" s="38" t="s">
        <v>48</v>
      </c>
      <c r="E25">
        <f t="shared" si="0"/>
        <v>-20050.998389533492</v>
      </c>
      <c r="F25">
        <f t="shared" si="1"/>
        <v>-20051</v>
      </c>
      <c r="G25">
        <f t="shared" si="2"/>
        <v>3.7802000588271767E-4</v>
      </c>
      <c r="J25">
        <f t="shared" si="3"/>
        <v>3.7802000588271767E-4</v>
      </c>
      <c r="Q25" s="2">
        <f t="shared" si="4"/>
        <v>32775.061000000002</v>
      </c>
    </row>
    <row r="26" spans="1:21" x14ac:dyDescent="0.2">
      <c r="A26" s="38" t="s">
        <v>46</v>
      </c>
      <c r="B26" s="39" t="s">
        <v>49</v>
      </c>
      <c r="C26" s="38">
        <v>47794.616000000002</v>
      </c>
      <c r="D26" s="38" t="s">
        <v>48</v>
      </c>
      <c r="E26">
        <f t="shared" si="0"/>
        <v>-20046.503806847613</v>
      </c>
      <c r="F26">
        <f t="shared" si="1"/>
        <v>-20046.5</v>
      </c>
      <c r="G26">
        <f t="shared" si="2"/>
        <v>-8.9356999524170533E-4</v>
      </c>
      <c r="J26">
        <f t="shared" si="3"/>
        <v>-8.9356999524170533E-4</v>
      </c>
      <c r="Q26" s="2">
        <f t="shared" si="4"/>
        <v>32776.116000000002</v>
      </c>
    </row>
    <row r="27" spans="1:21" x14ac:dyDescent="0.2">
      <c r="A27" s="38" t="s">
        <v>46</v>
      </c>
      <c r="B27" s="39" t="s">
        <v>49</v>
      </c>
      <c r="C27" s="38">
        <v>47803.535499999998</v>
      </c>
      <c r="D27" s="38" t="s">
        <v>48</v>
      </c>
      <c r="E27">
        <f t="shared" si="0"/>
        <v>-20008.504346879192</v>
      </c>
      <c r="F27">
        <f t="shared" si="1"/>
        <v>-20008.5</v>
      </c>
      <c r="G27">
        <f t="shared" si="2"/>
        <v>-1.0203299971180968E-3</v>
      </c>
      <c r="J27">
        <f t="shared" si="3"/>
        <v>-1.0203299971180968E-3</v>
      </c>
      <c r="Q27" s="2">
        <f t="shared" si="4"/>
        <v>32785.035499999998</v>
      </c>
    </row>
    <row r="28" spans="1:21" x14ac:dyDescent="0.2">
      <c r="A28" s="38" t="s">
        <v>46</v>
      </c>
      <c r="B28" s="39" t="s">
        <v>49</v>
      </c>
      <c r="C28" s="38">
        <v>47807.525999999998</v>
      </c>
      <c r="D28" s="38" t="s">
        <v>48</v>
      </c>
      <c r="E28">
        <f t="shared" si="0"/>
        <v>-19991.503747629904</v>
      </c>
      <c r="F28">
        <f t="shared" si="1"/>
        <v>-19991.5</v>
      </c>
      <c r="G28">
        <f t="shared" si="2"/>
        <v>-8.796699985396117E-4</v>
      </c>
      <c r="J28">
        <f t="shared" si="3"/>
        <v>-8.796699985396117E-4</v>
      </c>
      <c r="Q28" s="2">
        <f t="shared" si="4"/>
        <v>32789.025999999998</v>
      </c>
    </row>
    <row r="29" spans="1:21" x14ac:dyDescent="0.2">
      <c r="A29" s="38" t="s">
        <v>46</v>
      </c>
      <c r="B29" s="39" t="s">
        <v>47</v>
      </c>
      <c r="C29" s="38">
        <v>47836.516499999998</v>
      </c>
      <c r="D29" s="38" t="s">
        <v>48</v>
      </c>
      <c r="E29">
        <f t="shared" si="0"/>
        <v>-19867.9964496631</v>
      </c>
      <c r="F29">
        <f t="shared" si="1"/>
        <v>-19868</v>
      </c>
      <c r="G29">
        <f t="shared" si="2"/>
        <v>8.3335999806877226E-4</v>
      </c>
      <c r="J29">
        <f t="shared" si="3"/>
        <v>8.3335999806877226E-4</v>
      </c>
      <c r="Q29" s="2">
        <f t="shared" si="4"/>
        <v>32818.016499999998</v>
      </c>
    </row>
    <row r="30" spans="1:21" x14ac:dyDescent="0.2">
      <c r="A30" s="38" t="s">
        <v>46</v>
      </c>
      <c r="B30" s="39" t="s">
        <v>49</v>
      </c>
      <c r="C30" s="38">
        <v>47837.337</v>
      </c>
      <c r="D30" s="38" t="s">
        <v>48</v>
      </c>
      <c r="E30">
        <f t="shared" si="0"/>
        <v>-19864.500899811184</v>
      </c>
      <c r="F30">
        <f t="shared" si="1"/>
        <v>-19864.5</v>
      </c>
      <c r="G30">
        <f t="shared" si="2"/>
        <v>-2.1120999736012891E-4</v>
      </c>
      <c r="J30">
        <f t="shared" si="3"/>
        <v>-2.1120999736012891E-4</v>
      </c>
      <c r="O30">
        <f ca="1">+C$11+C$12*$F30</f>
        <v>3.7088265661243028E-2</v>
      </c>
      <c r="Q30" s="2">
        <f t="shared" si="4"/>
        <v>32818.837</v>
      </c>
    </row>
    <row r="31" spans="1:21" x14ac:dyDescent="0.2">
      <c r="A31" s="38" t="s">
        <v>46</v>
      </c>
      <c r="B31" s="39" t="s">
        <v>47</v>
      </c>
      <c r="C31" s="38">
        <v>47849.426500000001</v>
      </c>
      <c r="D31" s="38" t="s">
        <v>48</v>
      </c>
      <c r="E31">
        <f t="shared" si="0"/>
        <v>-19812.996390445362</v>
      </c>
      <c r="F31">
        <f t="shared" si="1"/>
        <v>-19813</v>
      </c>
      <c r="G31">
        <f t="shared" si="2"/>
        <v>8.472600020468235E-4</v>
      </c>
      <c r="J31">
        <f t="shared" si="3"/>
        <v>8.472600020468235E-4</v>
      </c>
      <c r="O31">
        <f ca="1">+C$11+C$12*$F31</f>
        <v>3.7006189742577342E-2</v>
      </c>
      <c r="Q31" s="2">
        <f t="shared" si="4"/>
        <v>32830.926500000001</v>
      </c>
    </row>
    <row r="32" spans="1:21" x14ac:dyDescent="0.2">
      <c r="A32" s="32" t="s">
        <v>50</v>
      </c>
      <c r="B32" s="33" t="s">
        <v>47</v>
      </c>
      <c r="C32" s="34">
        <v>56936.623890000003</v>
      </c>
      <c r="D32" s="34">
        <v>1E-4</v>
      </c>
      <c r="E32">
        <f t="shared" ref="E32:E38" si="5">+(C32-C$7)/C$8</f>
        <v>18900.899393687207</v>
      </c>
      <c r="F32">
        <f t="shared" si="1"/>
        <v>18901</v>
      </c>
      <c r="G32">
        <f t="shared" ref="G32:G38" si="6">+C32-(C$7+F32*C$8)</f>
        <v>-2.3615019992575981E-2</v>
      </c>
      <c r="K32">
        <f t="shared" ref="K32:K38" si="7">+G32</f>
        <v>-2.3615019992575981E-2</v>
      </c>
      <c r="O32">
        <f t="shared" ref="O32:O38" ca="1" si="8">+C$11+C$12*$F32</f>
        <v>-2.4692589193794193E-2</v>
      </c>
      <c r="Q32" s="2">
        <f t="shared" ref="Q32:Q38" si="9">+C32-15018.5</f>
        <v>41918.123890000003</v>
      </c>
    </row>
    <row r="33" spans="1:17" x14ac:dyDescent="0.2">
      <c r="A33" s="32" t="s">
        <v>50</v>
      </c>
      <c r="B33" s="33" t="s">
        <v>47</v>
      </c>
      <c r="C33" s="34">
        <v>56936.740380000003</v>
      </c>
      <c r="D33" s="34">
        <v>1E-4</v>
      </c>
      <c r="E33">
        <f t="shared" si="5"/>
        <v>18901.395672300554</v>
      </c>
      <c r="F33">
        <f t="shared" si="1"/>
        <v>18901.5</v>
      </c>
      <c r="G33">
        <f t="shared" si="6"/>
        <v>-2.4488529990776442E-2</v>
      </c>
      <c r="K33">
        <f t="shared" si="7"/>
        <v>-2.4488529990776442E-2</v>
      </c>
      <c r="O33">
        <f t="shared" ca="1" si="8"/>
        <v>-2.4693386047373471E-2</v>
      </c>
      <c r="Q33" s="2">
        <f t="shared" si="9"/>
        <v>41918.240380000003</v>
      </c>
    </row>
    <row r="34" spans="1:17" x14ac:dyDescent="0.2">
      <c r="A34" s="40" t="s">
        <v>0</v>
      </c>
      <c r="B34" s="41" t="s">
        <v>47</v>
      </c>
      <c r="C34" s="40">
        <v>56875.1247</v>
      </c>
      <c r="D34" s="40">
        <v>1.2999999999999999E-3</v>
      </c>
      <c r="E34">
        <f t="shared" si="5"/>
        <v>18638.896365659151</v>
      </c>
      <c r="F34">
        <f t="shared" si="1"/>
        <v>18639</v>
      </c>
      <c r="G34">
        <f t="shared" si="6"/>
        <v>-2.4325779995706398E-2</v>
      </c>
      <c r="K34">
        <f t="shared" si="7"/>
        <v>-2.4325779995706398E-2</v>
      </c>
      <c r="O34">
        <f t="shared" ca="1" si="8"/>
        <v>-2.4275037918252289E-2</v>
      </c>
      <c r="Q34" s="2">
        <f t="shared" si="9"/>
        <v>41856.6247</v>
      </c>
    </row>
    <row r="35" spans="1:17" x14ac:dyDescent="0.2">
      <c r="A35" s="40" t="s">
        <v>0</v>
      </c>
      <c r="B35" s="41" t="s">
        <v>47</v>
      </c>
      <c r="C35" s="40">
        <v>56878.176099999997</v>
      </c>
      <c r="D35" s="40">
        <v>1.1000000000000001E-3</v>
      </c>
      <c r="E35">
        <f t="shared" si="5"/>
        <v>18651.896147277799</v>
      </c>
      <c r="F35">
        <f t="shared" si="1"/>
        <v>18652</v>
      </c>
      <c r="G35">
        <f t="shared" si="6"/>
        <v>-2.4377039997489192E-2</v>
      </c>
      <c r="K35">
        <f t="shared" si="7"/>
        <v>-2.4377039997489192E-2</v>
      </c>
      <c r="O35">
        <f t="shared" ca="1" si="8"/>
        <v>-2.4295756111313526E-2</v>
      </c>
      <c r="Q35" s="2">
        <f t="shared" si="9"/>
        <v>41859.676099999997</v>
      </c>
    </row>
    <row r="36" spans="1:17" x14ac:dyDescent="0.2">
      <c r="A36" s="40" t="s">
        <v>0</v>
      </c>
      <c r="B36" s="41" t="s">
        <v>47</v>
      </c>
      <c r="C36" s="40">
        <v>56880.288699999997</v>
      </c>
      <c r="D36" s="40">
        <v>1.5E-3</v>
      </c>
      <c r="E36">
        <f t="shared" si="5"/>
        <v>18660.896389346228</v>
      </c>
      <c r="F36">
        <f t="shared" si="1"/>
        <v>18661</v>
      </c>
      <c r="G36">
        <f t="shared" si="6"/>
        <v>-2.4320219999935944E-2</v>
      </c>
      <c r="K36">
        <f t="shared" si="7"/>
        <v>-2.4320219999935944E-2</v>
      </c>
      <c r="O36">
        <f t="shared" ca="1" si="8"/>
        <v>-2.4310099475740539E-2</v>
      </c>
      <c r="Q36" s="2">
        <f t="shared" si="9"/>
        <v>41861.788699999997</v>
      </c>
    </row>
    <row r="37" spans="1:17" x14ac:dyDescent="0.2">
      <c r="A37" s="34" t="s">
        <v>1</v>
      </c>
      <c r="B37" s="33" t="s">
        <v>49</v>
      </c>
      <c r="C37" s="34">
        <v>58069.993499999866</v>
      </c>
      <c r="D37" s="34">
        <v>8.0000000000000004E-4</v>
      </c>
      <c r="E37">
        <f t="shared" si="5"/>
        <v>23729.357617200902</v>
      </c>
      <c r="F37">
        <f t="shared" si="1"/>
        <v>23729.5</v>
      </c>
      <c r="G37">
        <f t="shared" si="6"/>
        <v>-3.3421090134652331E-2</v>
      </c>
      <c r="K37">
        <f t="shared" si="7"/>
        <v>-3.3421090134652331E-2</v>
      </c>
      <c r="O37">
        <f t="shared" ca="1" si="8"/>
        <v>-3.2387804208886151E-2</v>
      </c>
      <c r="Q37" s="2">
        <f t="shared" si="9"/>
        <v>43051.493499999866</v>
      </c>
    </row>
    <row r="38" spans="1:17" x14ac:dyDescent="0.2">
      <c r="A38" s="34" t="s">
        <v>1</v>
      </c>
      <c r="B38" s="33" t="s">
        <v>47</v>
      </c>
      <c r="C38" s="34">
        <v>58070.110599999782</v>
      </c>
      <c r="D38" s="34">
        <v>2.0000000000000001E-4</v>
      </c>
      <c r="E38">
        <f t="shared" si="5"/>
        <v>23729.856494577336</v>
      </c>
      <c r="F38">
        <f t="shared" si="1"/>
        <v>23730</v>
      </c>
      <c r="G38">
        <f t="shared" si="6"/>
        <v>-3.3684600217384286E-2</v>
      </c>
      <c r="K38">
        <f t="shared" si="7"/>
        <v>-3.3684600217384286E-2</v>
      </c>
      <c r="O38">
        <f t="shared" ca="1" si="8"/>
        <v>-3.2388601062465425E-2</v>
      </c>
      <c r="Q38" s="2">
        <f t="shared" si="9"/>
        <v>43051.610599999782</v>
      </c>
    </row>
    <row r="39" spans="1:17" x14ac:dyDescent="0.2">
      <c r="A39" s="35" t="s">
        <v>54</v>
      </c>
      <c r="B39" s="36" t="s">
        <v>49</v>
      </c>
      <c r="C39" s="37">
        <v>57696.546389999799</v>
      </c>
      <c r="D39" s="37">
        <v>1E-4</v>
      </c>
      <c r="E39">
        <f>+(C39-C$7)/C$8</f>
        <v>22138.372863932756</v>
      </c>
      <c r="F39">
        <f t="shared" si="1"/>
        <v>22138.5</v>
      </c>
      <c r="G39">
        <f>+C39-(C$7+F39*C$8)</f>
        <v>-2.9842270196240861E-2</v>
      </c>
      <c r="K39">
        <f>+G39</f>
        <v>-2.9842270196240861E-2</v>
      </c>
      <c r="O39">
        <f ca="1">+C$11+C$12*$F39</f>
        <v>-2.9852216119622136E-2</v>
      </c>
      <c r="Q39" s="2">
        <f>+C39-15018.5</f>
        <v>42678.046389999799</v>
      </c>
    </row>
    <row r="40" spans="1:17" x14ac:dyDescent="0.2">
      <c r="A40" s="42" t="s">
        <v>55</v>
      </c>
      <c r="B40" s="43" t="s">
        <v>49</v>
      </c>
      <c r="C40" s="44">
        <v>59162.054429999997</v>
      </c>
      <c r="D40" s="44">
        <v>7.5000000000000002E-4</v>
      </c>
      <c r="E40">
        <f>+(C40-C$7)/C$8</f>
        <v>28381.829795308604</v>
      </c>
      <c r="F40">
        <f>ROUND(2*E40,0)/2</f>
        <v>28382</v>
      </c>
      <c r="G40">
        <f>+C40-(C$7+F40*C$8)</f>
        <v>-3.9951639999344479E-2</v>
      </c>
      <c r="K40">
        <f>+G40</f>
        <v>-3.9951639999344479E-2</v>
      </c>
      <c r="O40">
        <f ca="1">+C$11+C$12*$F40</f>
        <v>-3.9802526764072088E-2</v>
      </c>
      <c r="Q40" s="2">
        <f>+C40-15018.5</f>
        <v>44143.554429999997</v>
      </c>
    </row>
    <row r="41" spans="1:17" x14ac:dyDescent="0.2">
      <c r="A41" s="42" t="s">
        <v>55</v>
      </c>
      <c r="B41" s="43" t="s">
        <v>47</v>
      </c>
      <c r="C41" s="44">
        <v>59162.173269999999</v>
      </c>
      <c r="D41" s="44">
        <v>6.2E-4</v>
      </c>
      <c r="E41">
        <f>+(C41-C$7)/C$8</f>
        <v>28382.33608555164</v>
      </c>
      <c r="F41">
        <f>ROUND(2*E41,0)/2</f>
        <v>28382.5</v>
      </c>
      <c r="G41">
        <f>+C41-(C$7+F41*C$8)</f>
        <v>-3.8475149995065294E-2</v>
      </c>
      <c r="K41">
        <f>+G41</f>
        <v>-3.8475149995065294E-2</v>
      </c>
      <c r="O41">
        <f ca="1">+C$11+C$12*$F41</f>
        <v>-3.9803323617651376E-2</v>
      </c>
      <c r="Q41" s="2">
        <f>+C41-15018.5</f>
        <v>44143.673269999999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9:D39" name="Range1"/>
  </protectedRanges>
  <phoneticPr fontId="8" type="noConversion"/>
  <hyperlinks>
    <hyperlink ref="H63246" r:id="rId1" display="http://vsolj.cetus-net.org/bulletin.html"/>
    <hyperlink ref="H63239" r:id="rId2" display="https://www.aavso.org/ejaavso"/>
    <hyperlink ref="I63246" r:id="rId3" display="http://vsolj.cetus-net.org/bulletin.html"/>
    <hyperlink ref="AQ56897" r:id="rId4" display="http://cdsbib.u-strasbg.fr/cgi-bin/cdsbib?1990RMxAA..21..381G"/>
    <hyperlink ref="H63243" r:id="rId5" display="https://www.aavso.org/ejaavso"/>
    <hyperlink ref="AP4261" r:id="rId6" display="http://cdsbib.u-strasbg.fr/cgi-bin/cdsbib?1990RMxAA..21..381G"/>
    <hyperlink ref="AP4264" r:id="rId7" display="http://cdsbib.u-strasbg.fr/cgi-bin/cdsbib?1990RMxAA..21..381G"/>
    <hyperlink ref="AP4262" r:id="rId8" display="http://cdsbib.u-strasbg.fr/cgi-bin/cdsbib?1990RMxAA..21..381G"/>
    <hyperlink ref="AP4246" r:id="rId9" display="http://cdsbib.u-strasbg.fr/cgi-bin/cdsbib?1990RMxAA..21..381G"/>
    <hyperlink ref="AQ4475" r:id="rId10" display="http://cdsbib.u-strasbg.fr/cgi-bin/cdsbib?1990RMxAA..21..381G"/>
    <hyperlink ref="AQ4479" r:id="rId11" display="http://cdsbib.u-strasbg.fr/cgi-bin/cdsbib?1990RMxAA..21..381G"/>
    <hyperlink ref="AQ64159" r:id="rId12" display="http://cdsbib.u-strasbg.fr/cgi-bin/cdsbib?1990RMxAA..21..381G"/>
    <hyperlink ref="I1367" r:id="rId13" display="http://vsolj.cetus-net.org/bulletin.html"/>
    <hyperlink ref="H1367" r:id="rId14" display="http://vsolj.cetus-net.org/bulletin.html"/>
    <hyperlink ref="AQ64820" r:id="rId15" display="http://cdsbib.u-strasbg.fr/cgi-bin/cdsbib?1990RMxAA..21..381G"/>
    <hyperlink ref="AQ64819" r:id="rId16" display="http://cdsbib.u-strasbg.fr/cgi-bin/cdsbib?1990RMxAA..21..381G"/>
    <hyperlink ref="AP2537" r:id="rId17" display="http://cdsbib.u-strasbg.fr/cgi-bin/cdsbib?1990RMxAA..21..381G"/>
    <hyperlink ref="AP2555" r:id="rId18" display="http://cdsbib.u-strasbg.fr/cgi-bin/cdsbib?1990RMxAA..21..381G"/>
    <hyperlink ref="AP2556" r:id="rId19" display="http://cdsbib.u-strasbg.fr/cgi-bin/cdsbib?1990RMxAA..21..381G"/>
    <hyperlink ref="AP255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2023-01-23T23:10:41Z</dcterms:modified>
</cp:coreProperties>
</file>