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C24FEF2-2CBE-4362-8A13-04574C3A23E9}" xr6:coauthVersionLast="47" xr6:coauthVersionMax="47" xr10:uidLastSave="{00000000-0000-0000-0000-000000000000}"/>
  <bookViews>
    <workbookView xWindow="14655" yWindow="690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26" i="1"/>
  <c r="F26" i="1"/>
  <c r="G26" i="1"/>
  <c r="K26" i="1"/>
  <c r="E27" i="1"/>
  <c r="F27" i="1"/>
  <c r="G27" i="1"/>
  <c r="E28" i="1"/>
  <c r="F28" i="1"/>
  <c r="G28" i="1"/>
  <c r="K28" i="1"/>
  <c r="Q26" i="1"/>
  <c r="K27" i="1"/>
  <c r="Q27" i="1"/>
  <c r="Q28" i="1"/>
  <c r="E24" i="1"/>
  <c r="F24" i="1"/>
  <c r="G24" i="1"/>
  <c r="K24" i="1"/>
  <c r="E25" i="1"/>
  <c r="F25" i="1"/>
  <c r="G25" i="1"/>
  <c r="K25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K23" i="1"/>
  <c r="Q24" i="1"/>
  <c r="Q25" i="1"/>
  <c r="Q23" i="1"/>
  <c r="Q22" i="1"/>
  <c r="F16" i="1"/>
  <c r="F17" i="1" s="1"/>
  <c r="C17" i="1"/>
  <c r="Q21" i="1"/>
  <c r="C12" i="1"/>
  <c r="C11" i="1"/>
  <c r="O37" i="1" l="1"/>
  <c r="O33" i="1"/>
  <c r="O34" i="1"/>
  <c r="O35" i="1"/>
  <c r="O36" i="1"/>
  <c r="O26" i="1"/>
  <c r="O25" i="1"/>
  <c r="O24" i="1"/>
  <c r="O22" i="1"/>
  <c r="O21" i="1"/>
  <c r="O31" i="1"/>
  <c r="O29" i="1"/>
  <c r="O28" i="1"/>
  <c r="O23" i="1"/>
  <c r="O27" i="1"/>
  <c r="O32" i="1"/>
  <c r="O30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<sst xmlns="http://schemas.openxmlformats.org/spreadsheetml/2006/main" count="80" uniqueCount="54">
  <si>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</si>
  <si>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</si>
  <si>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</si>
  <si>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</si>
  <si>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</si>
  <si>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</si>
  <si>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</si>
  <si>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</si>
  <si>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</si>
  <si>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</si>
  <si>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</si>
  <si>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</si>
  <si>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</si>
  <si>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</si>
  <si>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</si>
  <si>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</si>
  <si>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</si>
  <si>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</si>
  <si>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</si>
  <si>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</si>
  <si>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</si>
  <si>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</si>
  <si>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</si>
  <si>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</si>
  <si>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</si>
  <si>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</si>
  <si>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</si>
  <si>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</si>
  <si>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</si>
  <si>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</si>
  <si>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</si>
  <si>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</si>
  <si>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</si>
  <si>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</si>
  <si>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</si>
  <si>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</si>
  <si>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</si>
  <si>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</si>
  <si>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</si>
  <si>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BRNO</t>
  </si>
  <si>
    <t>HN Psc / GSC 2296-0441</t>
  </si>
  <si>
    <t>EW</t>
  </si>
  <si>
    <t>IBVS 6092</t>
  </si>
  <si>
    <t>OEJV 0168</t>
  </si>
  <si>
    <t>I</t>
  </si>
  <si>
    <t>OEJV 0179</t>
  </si>
  <si>
    <t>pg</t>
  </si>
  <si>
    <t>vis</t>
  </si>
  <si>
    <t>PE</t>
  </si>
  <si>
    <t>CCD</t>
  </si>
  <si>
    <t>OEJV 0211</t>
  </si>
  <si>
    <t>II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</si>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</sst>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43" fontId="34" fillId="0" borderId="0" xfId="48" applyFont="1" applyBorder="1"/>
    <xf numFmtId="165" fontId="34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Psc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C8-4903-ACA6-55BCAE05BE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C8-4903-ACA6-55BCAE05BE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C8-4903-ACA6-55BCAE05BE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2.6551205301075242E-3</c:v>
                </c:pt>
                <c:pt idx="2">
                  <c:v>-8.7199999979929999E-3</c:v>
                </c:pt>
                <c:pt idx="3">
                  <c:v>-2.5200000003678724E-2</c:v>
                </c:pt>
                <c:pt idx="4">
                  <c:v>-6.8000000464962795E-4</c:v>
                </c:pt>
                <c:pt idx="5">
                  <c:v>7.5250000001688022E-2</c:v>
                </c:pt>
                <c:pt idx="6">
                  <c:v>7.646999999997206E-2</c:v>
                </c:pt>
                <c:pt idx="7">
                  <c:v>7.069999999657739E-2</c:v>
                </c:pt>
                <c:pt idx="8">
                  <c:v>-6.910999990941491E-2</c:v>
                </c:pt>
                <c:pt idx="9">
                  <c:v>7.8279999841470271E-2</c:v>
                </c:pt>
                <c:pt idx="10">
                  <c:v>7.068000021536136E-2</c:v>
                </c:pt>
                <c:pt idx="11">
                  <c:v>6.9250000182364602E-2</c:v>
                </c:pt>
                <c:pt idx="12">
                  <c:v>-2.4300000004586764E-3</c:v>
                </c:pt>
                <c:pt idx="13">
                  <c:v>-3.1000000017229468E-3</c:v>
                </c:pt>
                <c:pt idx="14">
                  <c:v>-3.6460000002989545E-2</c:v>
                </c:pt>
                <c:pt idx="15">
                  <c:v>-2.9329999997571576E-2</c:v>
                </c:pt>
                <c:pt idx="16">
                  <c:v>-6.2050000015005935E-2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C8-4903-ACA6-55BCAE05BE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C8-4903-ACA6-55BCAE05BE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C8-4903-ACA6-55BCAE05BE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C8-4903-ACA6-55BCAE05BE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2.2371966491176259E-2</c:v>
                </c:pt>
                <c:pt idx="1">
                  <c:v>1.3953806279249338E-2</c:v>
                </c:pt>
                <c:pt idx="2">
                  <c:v>1.4032661771499555E-2</c:v>
                </c:pt>
                <c:pt idx="3">
                  <c:v>1.3333458464789427E-2</c:v>
                </c:pt>
                <c:pt idx="4">
                  <c:v>1.3333458464789427E-2</c:v>
                </c:pt>
                <c:pt idx="5">
                  <c:v>1.1688796645195277E-2</c:v>
                </c:pt>
                <c:pt idx="6">
                  <c:v>1.1682337492246453E-2</c:v>
                </c:pt>
                <c:pt idx="7">
                  <c:v>1.1682068360873585E-2</c:v>
                </c:pt>
                <c:pt idx="8">
                  <c:v>1.2162467861442323E-2</c:v>
                </c:pt>
                <c:pt idx="9">
                  <c:v>1.1729435482498289E-2</c:v>
                </c:pt>
                <c:pt idx="10">
                  <c:v>1.1561497505828883E-2</c:v>
                </c:pt>
                <c:pt idx="11">
                  <c:v>1.1561228374456015E-2</c:v>
                </c:pt>
                <c:pt idx="12">
                  <c:v>9.9033791175913502E-3</c:v>
                </c:pt>
                <c:pt idx="13">
                  <c:v>9.9031099862184821E-3</c:v>
                </c:pt>
                <c:pt idx="14">
                  <c:v>9.263115581539234E-3</c:v>
                </c:pt>
                <c:pt idx="15">
                  <c:v>9.2628464501663659E-3</c:v>
                </c:pt>
                <c:pt idx="16">
                  <c:v>8.7794865044960851E-3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C8-4903-ACA6-55BCAE05BE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C8-4903-ACA6-55BCAE05B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597936"/>
        <c:axId val="1"/>
      </c:scatterChart>
      <c:valAx>
        <c:axId val="70059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59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1A80B15-4A05-6575-02A2-482D98193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10" sqref="E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40</v>
      </c>
    </row>
    <row r="2" spans="1:6">
      <c r="A2" t="s">
        <v>24</v>
      </c>
      <c r="B2" t="s">
        <v>41</v>
      </c>
      <c r="C2" s="3"/>
      <c r="D2" s="3"/>
    </row>
    <row r="3" spans="1:6" ht="13.5" thickBot="1"/>
    <row r="4" spans="1:6" ht="14.25" thickTop="1" thickBot="1">
      <c r="A4" s="5" t="s">
        <v>1</v>
      </c>
      <c r="C4" s="27" t="s">
        <v>38</v>
      </c>
      <c r="D4" s="28" t="s">
        <v>38</v>
      </c>
    </row>
    <row r="5" spans="1:6" ht="13.5" thickTop="1">
      <c r="A5" s="9" t="s">
        <v>29</v>
      </c>
      <c r="B5" s="10"/>
      <c r="C5" s="11">
        <v>-9.5</v>
      </c>
      <c r="D5" s="10" t="s">
        <v>30</v>
      </c>
    </row>
    <row r="6" spans="1:6">
      <c r="A6" s="5" t="s">
        <v>2</v>
      </c>
    </row>
    <row r="7" spans="1:6">
      <c r="A7" t="s">
        <v>3</v>
      </c>
      <c r="C7" s="8">
        <v>51478.777000000002</v>
      </c>
      <c r="D7" s="29" t="s">
        <v>39</v>
      </c>
    </row>
    <row r="8" spans="1:6">
      <c r="A8" t="s">
        <v>4</v>
      </c>
      <c r="C8" s="29">
        <v>0.32954</v>
      </c>
      <c r="D8" s="29" t="s">
        <v>39</v>
      </c>
    </row>
    <row r="9" spans="1:6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1">
        <f ca="1">INTERCEPT(INDIRECT($D$9):G992,INDIRECT($C$9):F992)</f>
        <v>2.2371966491176259E-2</v>
      </c>
      <c r="D11" s="3"/>
      <c r="E11" s="10"/>
    </row>
    <row r="12" spans="1:6">
      <c r="A12" s="10" t="s">
        <v>17</v>
      </c>
      <c r="B12" s="10"/>
      <c r="C12" s="21">
        <f ca="1">SLOPE(INDIRECT($D$9):G992,INDIRECT($C$9):F992)</f>
        <v>-5.3826274573528067E-7</v>
      </c>
      <c r="D12" s="3"/>
      <c r="E12" s="10"/>
    </row>
    <row r="13" spans="1:6">
      <c r="A13" s="10" t="s">
        <v>19</v>
      </c>
      <c r="B13" s="10"/>
      <c r="C13" s="3" t="s">
        <v>14</v>
      </c>
    </row>
    <row r="14" spans="1:6">
      <c r="A14" s="10"/>
      <c r="B14" s="10"/>
      <c r="C14" s="10"/>
    </row>
    <row r="15" spans="1:6">
      <c r="A15" s="12" t="s">
        <v>18</v>
      </c>
      <c r="B15" s="10"/>
      <c r="C15" s="13">
        <f ca="1">(C7+C11)+(C8+C12)*INT(MAX(F21:F3533))</f>
        <v>59800.329859755642</v>
      </c>
      <c r="E15" s="14" t="s">
        <v>35</v>
      </c>
      <c r="F15" s="11">
        <v>1</v>
      </c>
    </row>
    <row r="16" spans="1:6">
      <c r="A16" s="16" t="s">
        <v>5</v>
      </c>
      <c r="B16" s="10"/>
      <c r="C16" s="17">
        <f ca="1">+C8+C12</f>
        <v>0.32953946173725429</v>
      </c>
      <c r="E16" s="14" t="s">
        <v>31</v>
      </c>
      <c r="F16" s="15">
        <f ca="1">NOW()+15018.5+$C$5/24</f>
        <v>60173.813548958329</v>
      </c>
    </row>
    <row r="17" spans="1:21" ht="13.5" thickBot="1">
      <c r="A17" s="14" t="s">
        <v>28</v>
      </c>
      <c r="B17" s="10"/>
      <c r="C17" s="10">
        <f>COUNT(C21:C2191)</f>
        <v>17</v>
      </c>
      <c r="E17" s="14" t="s">
        <v>36</v>
      </c>
      <c r="F17" s="15">
        <f ca="1">ROUND(2*(F16-$C$7)/$C$8,0)/2+F15</f>
        <v>26386.5</v>
      </c>
    </row>
    <row r="18" spans="1:21" ht="14.25" thickTop="1" thickBot="1">
      <c r="A18" s="16" t="s">
        <v>6</v>
      </c>
      <c r="B18" s="10"/>
      <c r="C18" s="19">
        <f ca="1">+C15</f>
        <v>59800.329859755642</v>
      </c>
      <c r="D18" s="20">
        <f ca="1">+C16</f>
        <v>0.32953946173725429</v>
      </c>
      <c r="E18" s="14" t="s">
        <v>37</v>
      </c>
      <c r="F18" s="23">
        <f ca="1">ROUND(2*(F16-$C$15)/$C$16,0)/2+F15</f>
        <v>1134.5</v>
      </c>
    </row>
    <row r="19" spans="1:21" ht="13.5" thickTop="1">
      <c r="E19" s="14" t="s">
        <v>32</v>
      </c>
      <c r="F19" s="18">
        <f ca="1">+$C$15+$C$16*F18-15018.5-$C$5/24</f>
        <v>45156.088212429895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>
      <c r="A21" t="s">
        <v>39</v>
      </c>
      <c r="C21" s="8">
        <v>51478.777000000002</v>
      </c>
      <c r="D21" s="8" t="s">
        <v>14</v>
      </c>
      <c r="E21">
        <f t="shared" ref="E21:E28" si="0">+(C21-C$7)/C$8</f>
        <v>0</v>
      </c>
      <c r="F21">
        <f t="shared" ref="F21:F32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2.2371966491176259E-2</v>
      </c>
      <c r="Q21" s="2">
        <f t="shared" ref="Q21:Q28" si="4">+C21-15018.5</f>
        <v>36460.277000000002</v>
      </c>
    </row>
    <row r="22" spans="1:21">
      <c r="A22" s="5" t="s">
        <v>42</v>
      </c>
      <c r="C22" s="8">
        <v>56632.620485120533</v>
      </c>
      <c r="D22" s="8">
        <v>4.0000000000000002E-4</v>
      </c>
      <c r="E22">
        <f t="shared" si="0"/>
        <v>15639.508057050833</v>
      </c>
      <c r="F22">
        <f t="shared" si="1"/>
        <v>15639.5</v>
      </c>
      <c r="G22">
        <f t="shared" si="2"/>
        <v>2.6551205301075242E-3</v>
      </c>
      <c r="K22">
        <f t="shared" ref="K22:K28" si="5">+G22</f>
        <v>2.6551205301075242E-3</v>
      </c>
      <c r="O22">
        <f t="shared" ca="1" si="3"/>
        <v>1.3953806279249338E-2</v>
      </c>
      <c r="Q22" s="2">
        <f t="shared" si="4"/>
        <v>41614.120485120533</v>
      </c>
    </row>
    <row r="23" spans="1:21">
      <c r="A23" s="30" t="s">
        <v>43</v>
      </c>
      <c r="B23" s="31" t="s">
        <v>44</v>
      </c>
      <c r="C23" s="32">
        <v>56584.3315</v>
      </c>
      <c r="D23" s="30">
        <v>3.2000000000000002E-3</v>
      </c>
      <c r="E23">
        <f t="shared" si="0"/>
        <v>15492.973538872362</v>
      </c>
      <c r="F23">
        <f t="shared" si="1"/>
        <v>15493</v>
      </c>
      <c r="G23">
        <f t="shared" si="2"/>
        <v>-8.7199999979929999E-3</v>
      </c>
      <c r="K23">
        <f t="shared" si="5"/>
        <v>-8.7199999979929999E-3</v>
      </c>
      <c r="O23">
        <f t="shared" ca="1" si="3"/>
        <v>1.4032661771499555E-2</v>
      </c>
      <c r="Q23" s="2">
        <f t="shared" si="4"/>
        <v>41565.8315</v>
      </c>
    </row>
    <row r="24" spans="1:21">
      <c r="A24" s="34" t="s">
        <v>45</v>
      </c>
      <c r="B24" s="35" t="s">
        <v>44</v>
      </c>
      <c r="C24" s="36">
        <v>57012.387479999998</v>
      </c>
      <c r="D24" s="36">
        <v>1.1000000000000001E-3</v>
      </c>
      <c r="E24">
        <f t="shared" si="0"/>
        <v>16791.923529768756</v>
      </c>
      <c r="F24">
        <f t="shared" si="1"/>
        <v>16792</v>
      </c>
      <c r="G24">
        <f t="shared" si="2"/>
        <v>-2.5200000003678724E-2</v>
      </c>
      <c r="K24">
        <f t="shared" si="5"/>
        <v>-2.5200000003678724E-2</v>
      </c>
      <c r="O24">
        <f t="shared" ca="1" si="3"/>
        <v>1.3333458464789427E-2</v>
      </c>
      <c r="Q24" s="2">
        <f t="shared" si="4"/>
        <v>41993.887479999998</v>
      </c>
    </row>
    <row r="25" spans="1:21">
      <c r="A25" s="34" t="s">
        <v>45</v>
      </c>
      <c r="B25" s="35" t="s">
        <v>44</v>
      </c>
      <c r="C25" s="36">
        <v>57012.411999999997</v>
      </c>
      <c r="D25" s="36">
        <v>1.1999999999999999E-3</v>
      </c>
      <c r="E25">
        <f t="shared" si="0"/>
        <v>16791.997936517553</v>
      </c>
      <c r="F25">
        <f t="shared" si="1"/>
        <v>16792</v>
      </c>
      <c r="G25">
        <f t="shared" si="2"/>
        <v>-6.8000000464962795E-4</v>
      </c>
      <c r="K25">
        <f t="shared" si="5"/>
        <v>-6.8000000464962795E-4</v>
      </c>
      <c r="O25">
        <f t="shared" ca="1" si="3"/>
        <v>1.3333458464789427E-2</v>
      </c>
      <c r="Q25" s="2">
        <f t="shared" si="4"/>
        <v>41993.911999999997</v>
      </c>
    </row>
    <row r="26" spans="1:21">
      <c r="A26" s="33" t="s">
        <v>0</v>
      </c>
      <c r="B26" s="37" t="s">
        <v>44</v>
      </c>
      <c r="C26" s="38">
        <v>58019.397400000002</v>
      </c>
      <c r="D26" s="38">
        <v>2.8999999999999998E-3</v>
      </c>
      <c r="E26">
        <f t="shared" si="0"/>
        <v>19847.72834860715</v>
      </c>
      <c r="F26">
        <f t="shared" si="1"/>
        <v>19847.5</v>
      </c>
      <c r="G26">
        <f t="shared" si="2"/>
        <v>7.5250000001688022E-2</v>
      </c>
      <c r="K26">
        <f t="shared" si="5"/>
        <v>7.5250000001688022E-2</v>
      </c>
      <c r="O26">
        <f t="shared" ca="1" si="3"/>
        <v>1.1688796645195277E-2</v>
      </c>
      <c r="Q26" s="2">
        <f t="shared" si="4"/>
        <v>43000.897400000002</v>
      </c>
    </row>
    <row r="27" spans="1:21">
      <c r="A27" s="33" t="s">
        <v>0</v>
      </c>
      <c r="B27" s="37" t="s">
        <v>44</v>
      </c>
      <c r="C27" s="38">
        <v>58023.3531</v>
      </c>
      <c r="D27" s="38">
        <v>1.6000000000000001E-3</v>
      </c>
      <c r="E27">
        <f t="shared" si="0"/>
        <v>19859.732050737388</v>
      </c>
      <c r="F27">
        <f t="shared" si="1"/>
        <v>19859.5</v>
      </c>
      <c r="G27">
        <f t="shared" si="2"/>
        <v>7.646999999997206E-2</v>
      </c>
      <c r="K27">
        <f t="shared" si="5"/>
        <v>7.646999999997206E-2</v>
      </c>
      <c r="O27">
        <f t="shared" ca="1" si="3"/>
        <v>1.1682337492246453E-2</v>
      </c>
      <c r="Q27" s="2">
        <f t="shared" si="4"/>
        <v>43004.8531</v>
      </c>
    </row>
    <row r="28" spans="1:21">
      <c r="A28" s="33" t="s">
        <v>0</v>
      </c>
      <c r="B28" s="37" t="s">
        <v>44</v>
      </c>
      <c r="C28" s="38">
        <v>58023.5121</v>
      </c>
      <c r="D28" s="38">
        <v>2E-3</v>
      </c>
      <c r="E28">
        <f t="shared" si="0"/>
        <v>19860.214541482059</v>
      </c>
      <c r="F28">
        <f t="shared" si="1"/>
        <v>19860</v>
      </c>
      <c r="G28">
        <f t="shared" si="2"/>
        <v>7.069999999657739E-2</v>
      </c>
      <c r="K28">
        <f t="shared" si="5"/>
        <v>7.069999999657739E-2</v>
      </c>
      <c r="O28">
        <f t="shared" ca="1" si="3"/>
        <v>1.1682068360873585E-2</v>
      </c>
      <c r="Q28" s="2">
        <f t="shared" si="4"/>
        <v>43005.0121</v>
      </c>
    </row>
    <row r="29" spans="1:21">
      <c r="A29" s="39" t="s">
        <v>50</v>
      </c>
      <c r="B29" s="40" t="s">
        <v>51</v>
      </c>
      <c r="C29" s="41">
        <v>57729.257840000093</v>
      </c>
      <c r="D29" s="41">
        <v>6.9999999999999999E-4</v>
      </c>
      <c r="E29">
        <f>+(C29-C$7)/C$8</f>
        <v>18967.290283425657</v>
      </c>
      <c r="F29">
        <f t="shared" si="1"/>
        <v>18967.5</v>
      </c>
      <c r="G29">
        <f>+C29-(C$7+F29*C$8)</f>
        <v>-6.910999990941491E-2</v>
      </c>
      <c r="K29">
        <f>+G29</f>
        <v>-6.910999990941491E-2</v>
      </c>
      <c r="O29">
        <f ca="1">+C$11+C$12*$F29</f>
        <v>1.2162467861442323E-2</v>
      </c>
      <c r="Q29" s="2">
        <f>+C29-15018.5</f>
        <v>42710.757840000093</v>
      </c>
    </row>
    <row r="30" spans="1:21">
      <c r="A30" s="39" t="s">
        <v>50</v>
      </c>
      <c r="B30" s="40" t="s">
        <v>51</v>
      </c>
      <c r="C30" s="41">
        <v>57994.52015999984</v>
      </c>
      <c r="D30" s="41">
        <v>2.9999999999999997E-4</v>
      </c>
      <c r="E30">
        <f>+(C30-C$7)/C$8</f>
        <v>19772.237543241605</v>
      </c>
      <c r="F30">
        <f t="shared" si="1"/>
        <v>19772</v>
      </c>
      <c r="G30">
        <f>+C30-(C$7+F30*C$8)</f>
        <v>7.8279999841470271E-2</v>
      </c>
      <c r="K30">
        <f>+G30</f>
        <v>7.8279999841470271E-2</v>
      </c>
      <c r="O30">
        <f ca="1">+C$11+C$12*$F30</f>
        <v>1.1729435482498289E-2</v>
      </c>
      <c r="Q30" s="2">
        <f>+C30-15018.5</f>
        <v>42976.02015999984</v>
      </c>
    </row>
    <row r="31" spans="1:21">
      <c r="A31" s="39" t="s">
        <v>50</v>
      </c>
      <c r="B31" s="40" t="s">
        <v>44</v>
      </c>
      <c r="C31" s="41">
        <v>58097.329040000215</v>
      </c>
      <c r="D31" s="41">
        <v>2.0000000000000001E-4</v>
      </c>
      <c r="E31">
        <f>+(C31-C$7)/C$8</f>
        <v>20084.214480792052</v>
      </c>
      <c r="F31">
        <f t="shared" si="1"/>
        <v>20084</v>
      </c>
      <c r="G31">
        <f>+C31-(C$7+F31*C$8)</f>
        <v>7.068000021536136E-2</v>
      </c>
      <c r="K31">
        <f>+G31</f>
        <v>7.068000021536136E-2</v>
      </c>
      <c r="O31">
        <f ca="1">+C$11+C$12*$F31</f>
        <v>1.1561497505828883E-2</v>
      </c>
      <c r="Q31" s="2">
        <f>+C31-15018.5</f>
        <v>43078.829040000215</v>
      </c>
    </row>
    <row r="32" spans="1:21">
      <c r="A32" s="39" t="s">
        <v>50</v>
      </c>
      <c r="B32" s="40" t="s">
        <v>44</v>
      </c>
      <c r="C32" s="41">
        <v>58097.492380000185</v>
      </c>
      <c r="D32" s="41">
        <v>4.0000000000000002E-4</v>
      </c>
      <c r="E32">
        <f>+(C32-C$7)/C$8</f>
        <v>20084.710141409792</v>
      </c>
      <c r="F32">
        <f t="shared" si="1"/>
        <v>20084.5</v>
      </c>
      <c r="G32">
        <f>+C32-(C$7+F32*C$8)</f>
        <v>6.9250000182364602E-2</v>
      </c>
      <c r="K32">
        <f>+G32</f>
        <v>6.9250000182364602E-2</v>
      </c>
      <c r="O32">
        <f ca="1">+C$11+C$12*$F32</f>
        <v>1.1561228374456015E-2</v>
      </c>
      <c r="Q32" s="2">
        <f>+C32-15018.5</f>
        <v>43078.992380000185</v>
      </c>
    </row>
    <row r="33" spans="1:17">
      <c r="A33" s="42" t="s">
        <v>52</v>
      </c>
      <c r="B33" s="43" t="s">
        <v>44</v>
      </c>
      <c r="C33" s="44">
        <v>59112.403899999998</v>
      </c>
      <c r="D33" s="42">
        <v>1.4E-3</v>
      </c>
      <c r="E33">
        <f t="shared" ref="E33:E36" si="6">+(C33-C$7)/C$8</f>
        <v>23164.492626084833</v>
      </c>
      <c r="F33">
        <f t="shared" ref="F33:F36" si="7">ROUND(2*E33,0)/2</f>
        <v>23164.5</v>
      </c>
      <c r="G33">
        <f t="shared" ref="G33:G36" si="8">+C33-(C$7+F33*C$8)</f>
        <v>-2.4300000004586764E-3</v>
      </c>
      <c r="K33">
        <f t="shared" ref="K33:K36" si="9">+G33</f>
        <v>-2.4300000004586764E-3</v>
      </c>
      <c r="O33">
        <f t="shared" ref="O33:O36" ca="1" si="10">+C$11+C$12*$F33</f>
        <v>9.9033791175913502E-3</v>
      </c>
      <c r="Q33" s="2">
        <f t="shared" ref="Q33:Q36" si="11">+C33-15018.5</f>
        <v>44093.903899999998</v>
      </c>
    </row>
    <row r="34" spans="1:17">
      <c r="A34" s="42" t="s">
        <v>52</v>
      </c>
      <c r="B34" s="43" t="s">
        <v>44</v>
      </c>
      <c r="C34" s="44">
        <v>59112.567999999999</v>
      </c>
      <c r="D34" s="42">
        <v>1.1000000000000001E-3</v>
      </c>
      <c r="E34">
        <f t="shared" si="6"/>
        <v>23164.990592947739</v>
      </c>
      <c r="F34">
        <f t="shared" si="7"/>
        <v>23165</v>
      </c>
      <c r="G34">
        <f t="shared" si="8"/>
        <v>-3.1000000017229468E-3</v>
      </c>
      <c r="K34">
        <f t="shared" si="9"/>
        <v>-3.1000000017229468E-3</v>
      </c>
      <c r="O34">
        <f t="shared" ca="1" si="10"/>
        <v>9.9031099862184821E-3</v>
      </c>
      <c r="Q34" s="2">
        <f t="shared" si="11"/>
        <v>44094.067999999999</v>
      </c>
    </row>
    <row r="35" spans="1:17">
      <c r="A35" s="42" t="s">
        <v>52</v>
      </c>
      <c r="B35" s="43" t="s">
        <v>44</v>
      </c>
      <c r="C35" s="44">
        <v>59504.3577</v>
      </c>
      <c r="D35" s="42">
        <v>1.6000000000000001E-3</v>
      </c>
      <c r="E35">
        <f t="shared" si="6"/>
        <v>24353.889360927347</v>
      </c>
      <c r="F35">
        <f t="shared" si="7"/>
        <v>24354</v>
      </c>
      <c r="G35">
        <f t="shared" si="8"/>
        <v>-3.6460000002989545E-2</v>
      </c>
      <c r="K35">
        <f t="shared" si="9"/>
        <v>-3.6460000002989545E-2</v>
      </c>
      <c r="O35">
        <f t="shared" ca="1" si="10"/>
        <v>9.263115581539234E-3</v>
      </c>
      <c r="Q35" s="2">
        <f t="shared" si="11"/>
        <v>44485.8577</v>
      </c>
    </row>
    <row r="36" spans="1:17">
      <c r="A36" s="42" t="s">
        <v>52</v>
      </c>
      <c r="B36" s="43" t="s">
        <v>44</v>
      </c>
      <c r="C36" s="44">
        <v>59504.529600000002</v>
      </c>
      <c r="D36" s="42">
        <v>1E-4</v>
      </c>
      <c r="E36">
        <f t="shared" si="6"/>
        <v>24354.410997147537</v>
      </c>
      <c r="F36">
        <f t="shared" si="7"/>
        <v>24354.5</v>
      </c>
      <c r="G36">
        <f t="shared" si="8"/>
        <v>-2.9329999997571576E-2</v>
      </c>
      <c r="K36">
        <f t="shared" si="9"/>
        <v>-2.9329999997571576E-2</v>
      </c>
      <c r="O36">
        <f t="shared" ca="1" si="10"/>
        <v>9.2628464501663659E-3</v>
      </c>
      <c r="Q36" s="2">
        <f t="shared" si="11"/>
        <v>44486.029600000002</v>
      </c>
    </row>
    <row r="37" spans="1:17">
      <c r="A37" s="45" t="s">
        <v>53</v>
      </c>
      <c r="B37" s="45" t="s">
        <v>44</v>
      </c>
      <c r="C37" s="46">
        <v>59800.42379999999</v>
      </c>
      <c r="D37" s="42">
        <v>6.9999999999999999E-4</v>
      </c>
      <c r="E37">
        <f t="shared" ref="E37" si="12">+(C37-C$7)/C$8</f>
        <v>25252.311707228222</v>
      </c>
      <c r="F37">
        <f t="shared" ref="F37" si="13">ROUND(2*E37,0)/2</f>
        <v>25252.5</v>
      </c>
      <c r="G37">
        <f t="shared" ref="G37" si="14">+C37-(C$7+F37*C$8)</f>
        <v>-6.2050000015005935E-2</v>
      </c>
      <c r="K37">
        <f t="shared" ref="K37" si="15">+G37</f>
        <v>-6.2050000015005935E-2</v>
      </c>
      <c r="O37">
        <f t="shared" ref="O37" ca="1" si="16">+C$11+C$12*$F37</f>
        <v>8.7794865044960851E-3</v>
      </c>
      <c r="Q37" s="2">
        <f t="shared" ref="Q37" si="17">+C37-15018.5</f>
        <v>44781.92379999999</v>
      </c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9:D32" name="Range1"/>
  </protectedRanges>
  <phoneticPr fontId="8" type="noConversion"/>
  <hyperlinks>
    <hyperlink ref="H63168" r:id="rId1" display="http://vsolj.cetus-net.org/bulletin.html" xr:uid="{00000000-0004-0000-0000-000000000000}"/>
    <hyperlink ref="H63161" r:id="rId2" display="https://www.aavso.org/ejaavso" xr:uid="{00000000-0004-0000-0000-000001000000}"/>
    <hyperlink ref="I63168" r:id="rId3" display="http://vsolj.cetus-net.org/bulletin.html" xr:uid="{00000000-0004-0000-0000-000002000000}"/>
    <hyperlink ref="AQ56819" r:id="rId4" display="http://cdsbib.u-strasbg.fr/cgi-bin/cdsbib?1990RMxAA..21..381G" xr:uid="{00000000-0004-0000-0000-000003000000}"/>
    <hyperlink ref="H63165" r:id="rId5" display="https://www.aavso.org/ejaavso" xr:uid="{00000000-0004-0000-0000-000004000000}"/>
    <hyperlink ref="AP4183" r:id="rId6" display="http://cdsbib.u-strasbg.fr/cgi-bin/cdsbib?1990RMxAA..21..381G" xr:uid="{00000000-0004-0000-0000-000005000000}"/>
    <hyperlink ref="AP4186" r:id="rId7" display="http://cdsbib.u-strasbg.fr/cgi-bin/cdsbib?1990RMxAA..21..381G" xr:uid="{00000000-0004-0000-0000-000006000000}"/>
    <hyperlink ref="AP4184" r:id="rId8" display="http://cdsbib.u-strasbg.fr/cgi-bin/cdsbib?1990RMxAA..21..381G" xr:uid="{00000000-0004-0000-0000-000007000000}"/>
    <hyperlink ref="AP4168" r:id="rId9" display="http://cdsbib.u-strasbg.fr/cgi-bin/cdsbib?1990RMxAA..21..381G" xr:uid="{00000000-0004-0000-0000-000008000000}"/>
    <hyperlink ref="AQ4397" r:id="rId10" display="http://cdsbib.u-strasbg.fr/cgi-bin/cdsbib?1990RMxAA..21..381G" xr:uid="{00000000-0004-0000-0000-000009000000}"/>
    <hyperlink ref="AQ4401" r:id="rId11" display="http://cdsbib.u-strasbg.fr/cgi-bin/cdsbib?1990RMxAA..21..381G" xr:uid="{00000000-0004-0000-0000-00000A000000}"/>
    <hyperlink ref="AQ64081" r:id="rId12" display="http://cdsbib.u-strasbg.fr/cgi-bin/cdsbib?1990RMxAA..21..381G" xr:uid="{00000000-0004-0000-0000-00000B000000}"/>
    <hyperlink ref="I1289" r:id="rId13" display="http://vsolj.cetus-net.org/bulletin.html" xr:uid="{00000000-0004-0000-0000-00000C000000}"/>
    <hyperlink ref="H1289" r:id="rId14" display="http://vsolj.cetus-net.org/bulletin.html" xr:uid="{00000000-0004-0000-0000-00000D000000}"/>
    <hyperlink ref="AQ64742" r:id="rId15" display="http://cdsbib.u-strasbg.fr/cgi-bin/cdsbib?1990RMxAA..21..381G" xr:uid="{00000000-0004-0000-0000-00000E000000}"/>
    <hyperlink ref="AQ64741" r:id="rId16" display="http://cdsbib.u-strasbg.fr/cgi-bin/cdsbib?1990RMxAA..21..381G" xr:uid="{00000000-0004-0000-0000-00000F000000}"/>
    <hyperlink ref="AP2459" r:id="rId17" display="http://cdsbib.u-strasbg.fr/cgi-bin/cdsbib?1990RMxAA..21..381G" xr:uid="{00000000-0004-0000-0000-000010000000}"/>
    <hyperlink ref="AP2477" r:id="rId18" display="http://cdsbib.u-strasbg.fr/cgi-bin/cdsbib?1990RMxAA..21..381G" xr:uid="{00000000-0004-0000-0000-000011000000}"/>
    <hyperlink ref="AP2478" r:id="rId19" display="http://cdsbib.u-strasbg.fr/cgi-bin/cdsbib?1990RMxAA..21..381G" xr:uid="{00000000-0004-0000-0000-000012000000}"/>
    <hyperlink ref="AP247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2023-08-17T07:31:30Z</dcterms:modified>
</cp:coreProperties>
</file>