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C41AA14-7F27-4A85-B94D-8EC171B357B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85" i="1" l="1"/>
  <c r="F185" i="1" s="1"/>
  <c r="Q185" i="1"/>
  <c r="Q183" i="1"/>
  <c r="Q184" i="1"/>
  <c r="Q182" i="1"/>
  <c r="Q181" i="1"/>
  <c r="E175" i="1"/>
  <c r="F175" i="1" s="1"/>
  <c r="Q176" i="1"/>
  <c r="Q178" i="1"/>
  <c r="Q179" i="1"/>
  <c r="Q180" i="1"/>
  <c r="D11" i="1"/>
  <c r="D12" i="1"/>
  <c r="W28" i="1" s="1"/>
  <c r="Q177" i="1"/>
  <c r="C7" i="1"/>
  <c r="E183" i="1" s="1"/>
  <c r="F183" i="1" s="1"/>
  <c r="C8" i="1"/>
  <c r="E25" i="1"/>
  <c r="F25" i="1" s="1"/>
  <c r="G25" i="1" s="1"/>
  <c r="I25" i="1" s="1"/>
  <c r="E29" i="1"/>
  <c r="F29" i="1" s="1"/>
  <c r="G29" i="1" s="1"/>
  <c r="I29" i="1" s="1"/>
  <c r="E33" i="1"/>
  <c r="F33" i="1" s="1"/>
  <c r="G33" i="1" s="1"/>
  <c r="I33" i="1" s="1"/>
  <c r="E37" i="1"/>
  <c r="F37" i="1" s="1"/>
  <c r="G37" i="1" s="1"/>
  <c r="I37" i="1" s="1"/>
  <c r="E41" i="1"/>
  <c r="F41" i="1" s="1"/>
  <c r="G41" i="1" s="1"/>
  <c r="I41" i="1" s="1"/>
  <c r="E45" i="1"/>
  <c r="F45" i="1" s="1"/>
  <c r="G45" i="1" s="1"/>
  <c r="I45" i="1" s="1"/>
  <c r="E49" i="1"/>
  <c r="F49" i="1" s="1"/>
  <c r="G49" i="1" s="1"/>
  <c r="I49" i="1" s="1"/>
  <c r="E53" i="1"/>
  <c r="F53" i="1" s="1"/>
  <c r="G53" i="1" s="1"/>
  <c r="I53" i="1" s="1"/>
  <c r="E57" i="1"/>
  <c r="F57" i="1" s="1"/>
  <c r="G57" i="1" s="1"/>
  <c r="I57" i="1" s="1"/>
  <c r="E61" i="1"/>
  <c r="F61" i="1" s="1"/>
  <c r="G61" i="1" s="1"/>
  <c r="I61" i="1" s="1"/>
  <c r="E65" i="1"/>
  <c r="F65" i="1" s="1"/>
  <c r="G65" i="1" s="1"/>
  <c r="I65" i="1" s="1"/>
  <c r="E69" i="1"/>
  <c r="F69" i="1" s="1"/>
  <c r="G69" i="1" s="1"/>
  <c r="I69" i="1" s="1"/>
  <c r="E73" i="1"/>
  <c r="F73" i="1" s="1"/>
  <c r="G73" i="1" s="1"/>
  <c r="I73" i="1" s="1"/>
  <c r="E77" i="1"/>
  <c r="F77" i="1" s="1"/>
  <c r="U77" i="1" s="1"/>
  <c r="E79" i="1"/>
  <c r="F79" i="1" s="1"/>
  <c r="G79" i="1" s="1"/>
  <c r="I79" i="1" s="1"/>
  <c r="E81" i="1"/>
  <c r="F81" i="1" s="1"/>
  <c r="G81" i="1" s="1"/>
  <c r="I81" i="1" s="1"/>
  <c r="E83" i="1"/>
  <c r="F83" i="1" s="1"/>
  <c r="G83" i="1" s="1"/>
  <c r="I83" i="1" s="1"/>
  <c r="E85" i="1"/>
  <c r="F85" i="1" s="1"/>
  <c r="G85" i="1" s="1"/>
  <c r="I85" i="1" s="1"/>
  <c r="E87" i="1"/>
  <c r="F87" i="1" s="1"/>
  <c r="G87" i="1" s="1"/>
  <c r="I87" i="1" s="1"/>
  <c r="E89" i="1"/>
  <c r="F89" i="1" s="1"/>
  <c r="G89" i="1" s="1"/>
  <c r="I89" i="1" s="1"/>
  <c r="E91" i="1"/>
  <c r="F91" i="1" s="1"/>
  <c r="G91" i="1" s="1"/>
  <c r="I91" i="1" s="1"/>
  <c r="E93" i="1"/>
  <c r="F93" i="1" s="1"/>
  <c r="G93" i="1" s="1"/>
  <c r="I93" i="1" s="1"/>
  <c r="E95" i="1"/>
  <c r="F95" i="1" s="1"/>
  <c r="G95" i="1" s="1"/>
  <c r="I95" i="1" s="1"/>
  <c r="E97" i="1"/>
  <c r="F97" i="1" s="1"/>
  <c r="G97" i="1" s="1"/>
  <c r="I97" i="1" s="1"/>
  <c r="E99" i="1"/>
  <c r="F99" i="1" s="1"/>
  <c r="G99" i="1" s="1"/>
  <c r="I99" i="1" s="1"/>
  <c r="E101" i="1"/>
  <c r="F101" i="1" s="1"/>
  <c r="G101" i="1" s="1"/>
  <c r="I101" i="1" s="1"/>
  <c r="E103" i="1"/>
  <c r="F103" i="1" s="1"/>
  <c r="G103" i="1" s="1"/>
  <c r="I103" i="1" s="1"/>
  <c r="E105" i="1"/>
  <c r="F105" i="1" s="1"/>
  <c r="G105" i="1" s="1"/>
  <c r="I105" i="1" s="1"/>
  <c r="C106" i="1"/>
  <c r="E106" i="1" s="1"/>
  <c r="F106" i="1" s="1"/>
  <c r="G106" i="1" s="1"/>
  <c r="E107" i="1"/>
  <c r="F107" i="1" s="1"/>
  <c r="G107" i="1" s="1"/>
  <c r="I107" i="1" s="1"/>
  <c r="E110" i="1"/>
  <c r="F110" i="1" s="1"/>
  <c r="G110" i="1" s="1"/>
  <c r="I110" i="1" s="1"/>
  <c r="E111" i="1"/>
  <c r="F111" i="1" s="1"/>
  <c r="E113" i="1"/>
  <c r="F113" i="1" s="1"/>
  <c r="E114" i="1"/>
  <c r="F114" i="1" s="1"/>
  <c r="G114" i="1" s="1"/>
  <c r="E118" i="1"/>
  <c r="F118" i="1" s="1"/>
  <c r="G118" i="1" s="1"/>
  <c r="I118" i="1" s="1"/>
  <c r="E121" i="1"/>
  <c r="F121" i="1" s="1"/>
  <c r="E123" i="1"/>
  <c r="F123" i="1" s="1"/>
  <c r="E125" i="1"/>
  <c r="F125" i="1" s="1"/>
  <c r="G125" i="1" s="1"/>
  <c r="I125" i="1" s="1"/>
  <c r="E128" i="1"/>
  <c r="F128" i="1" s="1"/>
  <c r="E133" i="1"/>
  <c r="F133" i="1" s="1"/>
  <c r="G133" i="1" s="1"/>
  <c r="I133" i="1" s="1"/>
  <c r="E134" i="1"/>
  <c r="F134" i="1" s="1"/>
  <c r="G134" i="1" s="1"/>
  <c r="I134" i="1" s="1"/>
  <c r="E136" i="1"/>
  <c r="F136" i="1" s="1"/>
  <c r="G136" i="1" s="1"/>
  <c r="I136" i="1" s="1"/>
  <c r="E138" i="1"/>
  <c r="F138" i="1" s="1"/>
  <c r="E142" i="1"/>
  <c r="F142" i="1" s="1"/>
  <c r="E144" i="1"/>
  <c r="F144" i="1" s="1"/>
  <c r="E146" i="1"/>
  <c r="F146" i="1"/>
  <c r="G146" i="1" s="1"/>
  <c r="I146" i="1" s="1"/>
  <c r="E149" i="1"/>
  <c r="F149" i="1" s="1"/>
  <c r="G149" i="1" s="1"/>
  <c r="I149" i="1" s="1"/>
  <c r="E150" i="1"/>
  <c r="F150" i="1" s="1"/>
  <c r="G150" i="1" s="1"/>
  <c r="I150" i="1" s="1"/>
  <c r="E152" i="1"/>
  <c r="F152" i="1" s="1"/>
  <c r="G152" i="1" s="1"/>
  <c r="I152" i="1" s="1"/>
  <c r="E154" i="1"/>
  <c r="F154" i="1" s="1"/>
  <c r="G154" i="1" s="1"/>
  <c r="I154" i="1" s="1"/>
  <c r="E155" i="1"/>
  <c r="F155" i="1" s="1"/>
  <c r="G155" i="1" s="1"/>
  <c r="I155" i="1" s="1"/>
  <c r="E157" i="1"/>
  <c r="F157" i="1" s="1"/>
  <c r="G157" i="1" s="1"/>
  <c r="I157" i="1" s="1"/>
  <c r="D9" i="1"/>
  <c r="C9" i="1"/>
  <c r="E22" i="1"/>
  <c r="F22" i="1" s="1"/>
  <c r="G22" i="1" s="1"/>
  <c r="H22" i="1" s="1"/>
  <c r="E23" i="1"/>
  <c r="F23" i="1" s="1"/>
  <c r="G23" i="1" s="1"/>
  <c r="I23" i="1" s="1"/>
  <c r="E159" i="1"/>
  <c r="F159" i="1" s="1"/>
  <c r="E160" i="1"/>
  <c r="F160" i="1" s="1"/>
  <c r="E161" i="1"/>
  <c r="F161" i="1" s="1"/>
  <c r="F16" i="1"/>
  <c r="F17" i="1" s="1"/>
  <c r="D13" i="1"/>
  <c r="Q175" i="1"/>
  <c r="Q173" i="1"/>
  <c r="Q174" i="1"/>
  <c r="Q169" i="1"/>
  <c r="Q172" i="1"/>
  <c r="Q170" i="1"/>
  <c r="Q171" i="1"/>
  <c r="Q164" i="1"/>
  <c r="Q159" i="1"/>
  <c r="Q160" i="1"/>
  <c r="Q165" i="1"/>
  <c r="Q167" i="1"/>
  <c r="Q166" i="1"/>
  <c r="Q16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61" i="1"/>
  <c r="Q162" i="1"/>
  <c r="Q163" i="1"/>
  <c r="C17" i="1"/>
  <c r="Q21" i="1"/>
  <c r="I114" i="1"/>
  <c r="G138" i="1"/>
  <c r="I138" i="1" s="1"/>
  <c r="G142" i="1"/>
  <c r="I142" i="1" s="1"/>
  <c r="E172" i="1"/>
  <c r="F172" i="1"/>
  <c r="G172" i="1" s="1"/>
  <c r="K172" i="1" s="1"/>
  <c r="E164" i="1"/>
  <c r="F164" i="1" s="1"/>
  <c r="G164" i="1" s="1"/>
  <c r="I164" i="1" s="1"/>
  <c r="E174" i="1"/>
  <c r="F174" i="1" s="1"/>
  <c r="G174" i="1" s="1"/>
  <c r="K174" i="1" s="1"/>
  <c r="E166" i="1"/>
  <c r="F166" i="1" s="1"/>
  <c r="G166" i="1" s="1"/>
  <c r="K166" i="1" s="1"/>
  <c r="E162" i="1"/>
  <c r="F162" i="1" s="1"/>
  <c r="E171" i="1"/>
  <c r="F171" i="1" s="1"/>
  <c r="E180" i="1"/>
  <c r="F180" i="1" s="1"/>
  <c r="G180" i="1" s="1"/>
  <c r="K180" i="1" s="1"/>
  <c r="E177" i="1"/>
  <c r="F177" i="1"/>
  <c r="G177" i="1"/>
  <c r="K177" i="1" s="1"/>
  <c r="E168" i="1"/>
  <c r="F168" i="1"/>
  <c r="G168" i="1" s="1"/>
  <c r="J168" i="1" s="1"/>
  <c r="E173" i="1"/>
  <c r="F173" i="1" s="1"/>
  <c r="G173" i="1" s="1"/>
  <c r="K173" i="1" s="1"/>
  <c r="E165" i="1"/>
  <c r="F165" i="1" s="1"/>
  <c r="G165" i="1" s="1"/>
  <c r="K165" i="1" s="1"/>
  <c r="G162" i="1"/>
  <c r="K162" i="1" s="1"/>
  <c r="P111" i="1" l="1"/>
  <c r="P177" i="1"/>
  <c r="W30" i="1"/>
  <c r="P125" i="1"/>
  <c r="R125" i="1" s="1"/>
  <c r="W33" i="1"/>
  <c r="P123" i="1"/>
  <c r="P144" i="1"/>
  <c r="G185" i="1"/>
  <c r="K185" i="1" s="1"/>
  <c r="P185" i="1"/>
  <c r="R185" i="1" s="1"/>
  <c r="P160" i="1"/>
  <c r="R160" i="1" s="1"/>
  <c r="G161" i="1"/>
  <c r="K161" i="1" s="1"/>
  <c r="P161" i="1"/>
  <c r="R161" i="1" s="1"/>
  <c r="G175" i="1"/>
  <c r="K175" i="1" s="1"/>
  <c r="P175" i="1"/>
  <c r="R175" i="1" s="1"/>
  <c r="H106" i="1"/>
  <c r="I106" i="1"/>
  <c r="P114" i="1"/>
  <c r="R114" i="1" s="1"/>
  <c r="W34" i="1"/>
  <c r="E21" i="1"/>
  <c r="F21" i="1" s="1"/>
  <c r="G21" i="1" s="1"/>
  <c r="H21" i="1" s="1"/>
  <c r="E148" i="1"/>
  <c r="F148" i="1" s="1"/>
  <c r="G148" i="1" s="1"/>
  <c r="I148" i="1" s="1"/>
  <c r="E132" i="1"/>
  <c r="F132" i="1" s="1"/>
  <c r="G132" i="1" s="1"/>
  <c r="I132" i="1" s="1"/>
  <c r="E127" i="1"/>
  <c r="F127" i="1" s="1"/>
  <c r="G127" i="1" s="1"/>
  <c r="I127" i="1" s="1"/>
  <c r="E122" i="1"/>
  <c r="F122" i="1" s="1"/>
  <c r="G122" i="1" s="1"/>
  <c r="I122" i="1" s="1"/>
  <c r="E117" i="1"/>
  <c r="F117" i="1" s="1"/>
  <c r="G113" i="1"/>
  <c r="I113" i="1" s="1"/>
  <c r="E109" i="1"/>
  <c r="F109" i="1" s="1"/>
  <c r="G109" i="1" s="1"/>
  <c r="I109" i="1" s="1"/>
  <c r="E181" i="1"/>
  <c r="F181" i="1" s="1"/>
  <c r="W37" i="1"/>
  <c r="E153" i="1"/>
  <c r="F153" i="1" s="1"/>
  <c r="G153" i="1" s="1"/>
  <c r="I153" i="1" s="1"/>
  <c r="E147" i="1"/>
  <c r="F147" i="1" s="1"/>
  <c r="G147" i="1" s="1"/>
  <c r="I147" i="1" s="1"/>
  <c r="E143" i="1"/>
  <c r="F143" i="1" s="1"/>
  <c r="P143" i="1" s="1"/>
  <c r="E137" i="1"/>
  <c r="F137" i="1" s="1"/>
  <c r="G137" i="1" s="1"/>
  <c r="I137" i="1" s="1"/>
  <c r="E131" i="1"/>
  <c r="F131" i="1" s="1"/>
  <c r="E126" i="1"/>
  <c r="F126" i="1" s="1"/>
  <c r="E108" i="1"/>
  <c r="F108" i="1" s="1"/>
  <c r="G108" i="1" s="1"/>
  <c r="I108" i="1" s="1"/>
  <c r="E104" i="1"/>
  <c r="F104" i="1" s="1"/>
  <c r="G104" i="1" s="1"/>
  <c r="I104" i="1" s="1"/>
  <c r="E100" i="1"/>
  <c r="F100" i="1" s="1"/>
  <c r="G100" i="1" s="1"/>
  <c r="I100" i="1" s="1"/>
  <c r="E96" i="1"/>
  <c r="F96" i="1" s="1"/>
  <c r="G96" i="1" s="1"/>
  <c r="I96" i="1" s="1"/>
  <c r="E92" i="1"/>
  <c r="F92" i="1" s="1"/>
  <c r="G92" i="1" s="1"/>
  <c r="I92" i="1" s="1"/>
  <c r="E88" i="1"/>
  <c r="F88" i="1" s="1"/>
  <c r="G88" i="1" s="1"/>
  <c r="I88" i="1" s="1"/>
  <c r="E84" i="1"/>
  <c r="F84" i="1" s="1"/>
  <c r="G84" i="1" s="1"/>
  <c r="I84" i="1" s="1"/>
  <c r="E80" i="1"/>
  <c r="F80" i="1" s="1"/>
  <c r="G80" i="1" s="1"/>
  <c r="I80" i="1" s="1"/>
  <c r="E76" i="1"/>
  <c r="F76" i="1" s="1"/>
  <c r="G76" i="1" s="1"/>
  <c r="I76" i="1" s="1"/>
  <c r="E72" i="1"/>
  <c r="F72" i="1" s="1"/>
  <c r="G72" i="1" s="1"/>
  <c r="I72" i="1" s="1"/>
  <c r="E68" i="1"/>
  <c r="F68" i="1" s="1"/>
  <c r="G68" i="1" s="1"/>
  <c r="I68" i="1" s="1"/>
  <c r="E64" i="1"/>
  <c r="F64" i="1" s="1"/>
  <c r="G64" i="1" s="1"/>
  <c r="I64" i="1" s="1"/>
  <c r="E60" i="1"/>
  <c r="F60" i="1" s="1"/>
  <c r="G60" i="1" s="1"/>
  <c r="I60" i="1" s="1"/>
  <c r="E56" i="1"/>
  <c r="F56" i="1" s="1"/>
  <c r="G56" i="1" s="1"/>
  <c r="I56" i="1" s="1"/>
  <c r="E52" i="1"/>
  <c r="F52" i="1" s="1"/>
  <c r="G52" i="1" s="1"/>
  <c r="I52" i="1" s="1"/>
  <c r="E48" i="1"/>
  <c r="F48" i="1" s="1"/>
  <c r="G48" i="1" s="1"/>
  <c r="I48" i="1" s="1"/>
  <c r="E44" i="1"/>
  <c r="F44" i="1" s="1"/>
  <c r="G44" i="1" s="1"/>
  <c r="I44" i="1" s="1"/>
  <c r="E40" i="1"/>
  <c r="F40" i="1" s="1"/>
  <c r="G40" i="1" s="1"/>
  <c r="I40" i="1" s="1"/>
  <c r="E36" i="1"/>
  <c r="F36" i="1" s="1"/>
  <c r="G36" i="1" s="1"/>
  <c r="I36" i="1" s="1"/>
  <c r="E32" i="1"/>
  <c r="F32" i="1" s="1"/>
  <c r="G32" i="1" s="1"/>
  <c r="I32" i="1" s="1"/>
  <c r="E28" i="1"/>
  <c r="F28" i="1" s="1"/>
  <c r="G28" i="1" s="1"/>
  <c r="I28" i="1" s="1"/>
  <c r="E24" i="1"/>
  <c r="F24" i="1" s="1"/>
  <c r="G24" i="1" s="1"/>
  <c r="I24" i="1" s="1"/>
  <c r="E170" i="1"/>
  <c r="F170" i="1" s="1"/>
  <c r="G170" i="1" s="1"/>
  <c r="K170" i="1" s="1"/>
  <c r="E163" i="1"/>
  <c r="F163" i="1" s="1"/>
  <c r="G163" i="1" s="1"/>
  <c r="K163" i="1" s="1"/>
  <c r="E169" i="1"/>
  <c r="F169" i="1" s="1"/>
  <c r="P169" i="1" s="1"/>
  <c r="E182" i="1"/>
  <c r="F182" i="1" s="1"/>
  <c r="G182" i="1" s="1"/>
  <c r="K182" i="1" s="1"/>
  <c r="P149" i="1"/>
  <c r="R149" i="1" s="1"/>
  <c r="E141" i="1"/>
  <c r="F141" i="1" s="1"/>
  <c r="G141" i="1" s="1"/>
  <c r="I141" i="1" s="1"/>
  <c r="E130" i="1"/>
  <c r="F130" i="1" s="1"/>
  <c r="E124" i="1"/>
  <c r="F124" i="1" s="1"/>
  <c r="G124" i="1" s="1"/>
  <c r="I124" i="1" s="1"/>
  <c r="E116" i="1"/>
  <c r="F116" i="1" s="1"/>
  <c r="G116" i="1" s="1"/>
  <c r="I116" i="1" s="1"/>
  <c r="E112" i="1"/>
  <c r="F112" i="1" s="1"/>
  <c r="G98" i="1"/>
  <c r="I98" i="1" s="1"/>
  <c r="G94" i="1"/>
  <c r="I94" i="1" s="1"/>
  <c r="G82" i="1"/>
  <c r="I82" i="1" s="1"/>
  <c r="E75" i="1"/>
  <c r="F75" i="1" s="1"/>
  <c r="G75" i="1" s="1"/>
  <c r="I75" i="1" s="1"/>
  <c r="E71" i="1"/>
  <c r="F71" i="1" s="1"/>
  <c r="G71" i="1" s="1"/>
  <c r="I71" i="1" s="1"/>
  <c r="E67" i="1"/>
  <c r="F67" i="1" s="1"/>
  <c r="G67" i="1" s="1"/>
  <c r="I67" i="1" s="1"/>
  <c r="E63" i="1"/>
  <c r="F63" i="1" s="1"/>
  <c r="G63" i="1" s="1"/>
  <c r="I63" i="1" s="1"/>
  <c r="E59" i="1"/>
  <c r="F59" i="1" s="1"/>
  <c r="G59" i="1" s="1"/>
  <c r="I59" i="1" s="1"/>
  <c r="E55" i="1"/>
  <c r="F55" i="1" s="1"/>
  <c r="G55" i="1" s="1"/>
  <c r="I55" i="1" s="1"/>
  <c r="E51" i="1"/>
  <c r="F51" i="1" s="1"/>
  <c r="G51" i="1" s="1"/>
  <c r="I51" i="1" s="1"/>
  <c r="E47" i="1"/>
  <c r="F47" i="1" s="1"/>
  <c r="G47" i="1" s="1"/>
  <c r="I47" i="1" s="1"/>
  <c r="E43" i="1"/>
  <c r="F43" i="1" s="1"/>
  <c r="G43" i="1" s="1"/>
  <c r="I43" i="1" s="1"/>
  <c r="E39" i="1"/>
  <c r="F39" i="1" s="1"/>
  <c r="G39" i="1" s="1"/>
  <c r="I39" i="1" s="1"/>
  <c r="E35" i="1"/>
  <c r="F35" i="1" s="1"/>
  <c r="G35" i="1" s="1"/>
  <c r="I35" i="1" s="1"/>
  <c r="E31" i="1"/>
  <c r="F31" i="1" s="1"/>
  <c r="G31" i="1" s="1"/>
  <c r="I31" i="1" s="1"/>
  <c r="E27" i="1"/>
  <c r="F27" i="1" s="1"/>
  <c r="G27" i="1" s="1"/>
  <c r="I27" i="1" s="1"/>
  <c r="E167" i="1"/>
  <c r="F167" i="1" s="1"/>
  <c r="G167" i="1" s="1"/>
  <c r="K167" i="1" s="1"/>
  <c r="W36" i="1"/>
  <c r="P155" i="1"/>
  <c r="R155" i="1" s="1"/>
  <c r="E158" i="1"/>
  <c r="F158" i="1" s="1"/>
  <c r="E156" i="1"/>
  <c r="F156" i="1" s="1"/>
  <c r="G156" i="1" s="1"/>
  <c r="I156" i="1" s="1"/>
  <c r="E145" i="1"/>
  <c r="F145" i="1" s="1"/>
  <c r="G145" i="1" s="1"/>
  <c r="I145" i="1" s="1"/>
  <c r="E140" i="1"/>
  <c r="F140" i="1" s="1"/>
  <c r="E129" i="1"/>
  <c r="F129" i="1" s="1"/>
  <c r="G129" i="1" s="1"/>
  <c r="I129" i="1" s="1"/>
  <c r="G123" i="1"/>
  <c r="I123" i="1" s="1"/>
  <c r="E120" i="1"/>
  <c r="F120" i="1" s="1"/>
  <c r="P120" i="1" s="1"/>
  <c r="R120" i="1" s="1"/>
  <c r="G111" i="1"/>
  <c r="I111" i="1" s="1"/>
  <c r="E179" i="1"/>
  <c r="F179" i="1" s="1"/>
  <c r="G179" i="1" s="1"/>
  <c r="K179" i="1" s="1"/>
  <c r="E184" i="1"/>
  <c r="F184" i="1" s="1"/>
  <c r="G184" i="1" s="1"/>
  <c r="K184" i="1" s="1"/>
  <c r="P172" i="1"/>
  <c r="R172" i="1" s="1"/>
  <c r="P133" i="1"/>
  <c r="R133" i="1" s="1"/>
  <c r="E151" i="1"/>
  <c r="F151" i="1" s="1"/>
  <c r="G151" i="1" s="1"/>
  <c r="I151" i="1" s="1"/>
  <c r="G144" i="1"/>
  <c r="I144" i="1" s="1"/>
  <c r="E139" i="1"/>
  <c r="F139" i="1" s="1"/>
  <c r="G139" i="1" s="1"/>
  <c r="I139" i="1" s="1"/>
  <c r="E135" i="1"/>
  <c r="F135" i="1" s="1"/>
  <c r="P135" i="1" s="1"/>
  <c r="G128" i="1"/>
  <c r="I128" i="1" s="1"/>
  <c r="E119" i="1"/>
  <c r="F119" i="1" s="1"/>
  <c r="G119" i="1" s="1"/>
  <c r="I119" i="1" s="1"/>
  <c r="E115" i="1"/>
  <c r="F115" i="1" s="1"/>
  <c r="E102" i="1"/>
  <c r="F102" i="1" s="1"/>
  <c r="G102" i="1" s="1"/>
  <c r="I102" i="1" s="1"/>
  <c r="E98" i="1"/>
  <c r="F98" i="1" s="1"/>
  <c r="E94" i="1"/>
  <c r="F94" i="1" s="1"/>
  <c r="E90" i="1"/>
  <c r="F90" i="1" s="1"/>
  <c r="D16" i="1" s="1"/>
  <c r="D19" i="1" s="1"/>
  <c r="E86" i="1"/>
  <c r="F86" i="1" s="1"/>
  <c r="G86" i="1" s="1"/>
  <c r="I86" i="1" s="1"/>
  <c r="E82" i="1"/>
  <c r="F82" i="1" s="1"/>
  <c r="E78" i="1"/>
  <c r="F78" i="1" s="1"/>
  <c r="G78" i="1" s="1"/>
  <c r="I78" i="1" s="1"/>
  <c r="E74" i="1"/>
  <c r="F74" i="1" s="1"/>
  <c r="G74" i="1" s="1"/>
  <c r="I74" i="1" s="1"/>
  <c r="E70" i="1"/>
  <c r="F70" i="1" s="1"/>
  <c r="G70" i="1" s="1"/>
  <c r="I70" i="1" s="1"/>
  <c r="E66" i="1"/>
  <c r="F66" i="1" s="1"/>
  <c r="G66" i="1" s="1"/>
  <c r="I66" i="1" s="1"/>
  <c r="E62" i="1"/>
  <c r="F62" i="1" s="1"/>
  <c r="G62" i="1" s="1"/>
  <c r="I62" i="1" s="1"/>
  <c r="E58" i="1"/>
  <c r="F58" i="1" s="1"/>
  <c r="G58" i="1" s="1"/>
  <c r="I58" i="1" s="1"/>
  <c r="E54" i="1"/>
  <c r="F54" i="1" s="1"/>
  <c r="G54" i="1" s="1"/>
  <c r="I54" i="1" s="1"/>
  <c r="E50" i="1"/>
  <c r="F50" i="1" s="1"/>
  <c r="G50" i="1" s="1"/>
  <c r="I50" i="1" s="1"/>
  <c r="E46" i="1"/>
  <c r="F46" i="1" s="1"/>
  <c r="G46" i="1" s="1"/>
  <c r="I46" i="1" s="1"/>
  <c r="E42" i="1"/>
  <c r="F42" i="1" s="1"/>
  <c r="G42" i="1" s="1"/>
  <c r="I42" i="1" s="1"/>
  <c r="E38" i="1"/>
  <c r="F38" i="1" s="1"/>
  <c r="G38" i="1" s="1"/>
  <c r="I38" i="1" s="1"/>
  <c r="E34" i="1"/>
  <c r="F34" i="1" s="1"/>
  <c r="G34" i="1" s="1"/>
  <c r="I34" i="1" s="1"/>
  <c r="E30" i="1"/>
  <c r="F30" i="1" s="1"/>
  <c r="G30" i="1" s="1"/>
  <c r="I30" i="1" s="1"/>
  <c r="E26" i="1"/>
  <c r="F26" i="1" s="1"/>
  <c r="G26" i="1" s="1"/>
  <c r="I26" i="1" s="1"/>
  <c r="E176" i="1"/>
  <c r="F176" i="1" s="1"/>
  <c r="G176" i="1" s="1"/>
  <c r="K176" i="1" s="1"/>
  <c r="E178" i="1"/>
  <c r="F178" i="1" s="1"/>
  <c r="G178" i="1" s="1"/>
  <c r="K178" i="1" s="1"/>
  <c r="P154" i="1"/>
  <c r="R154" i="1" s="1"/>
  <c r="P138" i="1"/>
  <c r="R138" i="1" s="1"/>
  <c r="R177" i="1"/>
  <c r="P132" i="1"/>
  <c r="R132" i="1" s="1"/>
  <c r="P165" i="1"/>
  <c r="R165" i="1" s="1"/>
  <c r="P179" i="1"/>
  <c r="R179" i="1" s="1"/>
  <c r="G140" i="1"/>
  <c r="I140" i="1" s="1"/>
  <c r="P140" i="1"/>
  <c r="R140" i="1" s="1"/>
  <c r="R111" i="1"/>
  <c r="G158" i="1"/>
  <c r="J158" i="1" s="1"/>
  <c r="P158" i="1"/>
  <c r="R158" i="1" s="1"/>
  <c r="P171" i="1"/>
  <c r="R171" i="1" s="1"/>
  <c r="G171" i="1"/>
  <c r="K171" i="1" s="1"/>
  <c r="G121" i="1"/>
  <c r="I121" i="1" s="1"/>
  <c r="P121" i="1"/>
  <c r="P148" i="1"/>
  <c r="R148" i="1" s="1"/>
  <c r="G169" i="1"/>
  <c r="K169" i="1" s="1"/>
  <c r="G120" i="1"/>
  <c r="I120" i="1" s="1"/>
  <c r="P113" i="1"/>
  <c r="R113" i="1" s="1"/>
  <c r="P159" i="1"/>
  <c r="R159" i="1" s="1"/>
  <c r="P184" i="1"/>
  <c r="G183" i="1"/>
  <c r="K183" i="1" s="1"/>
  <c r="P183" i="1"/>
  <c r="R183" i="1" s="1"/>
  <c r="P146" i="1"/>
  <c r="R146" i="1" s="1"/>
  <c r="P157" i="1"/>
  <c r="R157" i="1" s="1"/>
  <c r="P116" i="1"/>
  <c r="P110" i="1"/>
  <c r="R110" i="1" s="1"/>
  <c r="P153" i="1"/>
  <c r="R153" i="1" s="1"/>
  <c r="P108" i="1"/>
  <c r="R108" i="1" s="1"/>
  <c r="P162" i="1"/>
  <c r="R162" i="1" s="1"/>
  <c r="P166" i="1"/>
  <c r="R166" i="1" s="1"/>
  <c r="P178" i="1"/>
  <c r="R178" i="1" s="1"/>
  <c r="P136" i="1"/>
  <c r="R136" i="1" s="1"/>
  <c r="P134" i="1"/>
  <c r="R134" i="1" s="1"/>
  <c r="W38" i="1"/>
  <c r="P151" i="1"/>
  <c r="R151" i="1" s="1"/>
  <c r="W32" i="1"/>
  <c r="P137" i="1"/>
  <c r="R137" i="1" s="1"/>
  <c r="P156" i="1"/>
  <c r="R156" i="1" s="1"/>
  <c r="P163" i="1"/>
  <c r="R163" i="1" s="1"/>
  <c r="P142" i="1"/>
  <c r="R142" i="1" s="1"/>
  <c r="W31" i="1"/>
  <c r="W35" i="1"/>
  <c r="P107" i="1"/>
  <c r="R107" i="1" s="1"/>
  <c r="P170" i="1"/>
  <c r="R170" i="1" s="1"/>
  <c r="P124" i="1"/>
  <c r="R124" i="1" s="1"/>
  <c r="P167" i="1"/>
  <c r="R167" i="1" s="1"/>
  <c r="P180" i="1"/>
  <c r="R180" i="1" s="1"/>
  <c r="W29" i="1"/>
  <c r="P127" i="1"/>
  <c r="R127" i="1" s="1"/>
  <c r="P139" i="1"/>
  <c r="R139" i="1" s="1"/>
  <c r="P118" i="1"/>
  <c r="R118" i="1" s="1"/>
  <c r="P128" i="1"/>
  <c r="R128" i="1" s="1"/>
  <c r="P168" i="1"/>
  <c r="R168" i="1" s="1"/>
  <c r="P164" i="1"/>
  <c r="R164" i="1" s="1"/>
  <c r="P174" i="1"/>
  <c r="R174" i="1" s="1"/>
  <c r="P152" i="1"/>
  <c r="R152" i="1" s="1"/>
  <c r="P182" i="1"/>
  <c r="R182" i="1" s="1"/>
  <c r="P173" i="1"/>
  <c r="R173" i="1" s="1"/>
  <c r="P150" i="1"/>
  <c r="R150" i="1" s="1"/>
  <c r="P129" i="1" l="1"/>
  <c r="R129" i="1" s="1"/>
  <c r="P176" i="1"/>
  <c r="R176" i="1" s="1"/>
  <c r="R116" i="1"/>
  <c r="G90" i="1"/>
  <c r="I90" i="1" s="1"/>
  <c r="G135" i="1"/>
  <c r="I135" i="1" s="1"/>
  <c r="G117" i="1"/>
  <c r="I117" i="1" s="1"/>
  <c r="P117" i="1"/>
  <c r="P119" i="1"/>
  <c r="R119" i="1" s="1"/>
  <c r="P122" i="1"/>
  <c r="R122" i="1" s="1"/>
  <c r="P109" i="1"/>
  <c r="R109" i="1" s="1"/>
  <c r="D15" i="1"/>
  <c r="C19" i="1" s="1"/>
  <c r="R123" i="1"/>
  <c r="P141" i="1"/>
  <c r="R141" i="1" s="1"/>
  <c r="R144" i="1"/>
  <c r="G112" i="1"/>
  <c r="I112" i="1" s="1"/>
  <c r="P112" i="1"/>
  <c r="R112" i="1" s="1"/>
  <c r="G143" i="1"/>
  <c r="I143" i="1" s="1"/>
  <c r="P147" i="1"/>
  <c r="R147" i="1" s="1"/>
  <c r="G181" i="1"/>
  <c r="P181" i="1"/>
  <c r="G115" i="1"/>
  <c r="I115" i="1" s="1"/>
  <c r="P115" i="1"/>
  <c r="R115" i="1" s="1"/>
  <c r="G126" i="1"/>
  <c r="I126" i="1" s="1"/>
  <c r="P126" i="1"/>
  <c r="R126" i="1" s="1"/>
  <c r="R184" i="1"/>
  <c r="P145" i="1"/>
  <c r="R145" i="1" s="1"/>
  <c r="G130" i="1"/>
  <c r="I130" i="1" s="1"/>
  <c r="P130" i="1"/>
  <c r="G131" i="1"/>
  <c r="I131" i="1" s="1"/>
  <c r="P131" i="1"/>
  <c r="R131" i="1" s="1"/>
  <c r="R121" i="1"/>
  <c r="R169" i="1"/>
  <c r="C11" i="1"/>
  <c r="C12" i="1"/>
  <c r="O185" i="1" l="1"/>
  <c r="C16" i="1"/>
  <c r="D18" i="1" s="1"/>
  <c r="O172" i="1"/>
  <c r="O169" i="1"/>
  <c r="O182" i="1"/>
  <c r="O183" i="1"/>
  <c r="O180" i="1"/>
  <c r="O160" i="1"/>
  <c r="O173" i="1"/>
  <c r="O184" i="1"/>
  <c r="O162" i="1"/>
  <c r="O178" i="1"/>
  <c r="O174" i="1"/>
  <c r="C15" i="1"/>
  <c r="F18" i="1" s="1"/>
  <c r="F19" i="1" s="1"/>
  <c r="O168" i="1"/>
  <c r="O175" i="1"/>
  <c r="O166" i="1"/>
  <c r="O176" i="1"/>
  <c r="O170" i="1"/>
  <c r="O161" i="1"/>
  <c r="O165" i="1"/>
  <c r="O179" i="1"/>
  <c r="O171" i="1"/>
  <c r="O181" i="1"/>
  <c r="O159" i="1"/>
  <c r="O163" i="1"/>
  <c r="O167" i="1"/>
  <c r="O177" i="1"/>
  <c r="O158" i="1"/>
  <c r="O164" i="1"/>
  <c r="R117" i="1"/>
  <c r="R130" i="1"/>
  <c r="R181" i="1"/>
  <c r="K181" i="1"/>
  <c r="R143" i="1"/>
  <c r="C18" i="1" l="1"/>
  <c r="E14" i="1"/>
</calcChain>
</file>

<file path=xl/sharedStrings.xml><?xml version="1.0" encoding="utf-8"?>
<sst xmlns="http://schemas.openxmlformats.org/spreadsheetml/2006/main" count="281" uniqueCount="151">
  <si>
    <t>JAVSO..45..121</t>
  </si>
  <si>
    <t>JAVSO..43...77</t>
  </si>
  <si>
    <t>JAVSO..46…79 (2018)</t>
  </si>
  <si>
    <t>JAVSO..47..105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</si>
  <si>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</si>
  <si>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</si>
  <si>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</si>
  <si>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</si>
  <si>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</si>
  <si>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</si>
  <si>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</si>
  <si>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</si>
  <si>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</si>
  <si>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</si>
  <si>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</si>
  <si>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</si>
  <si>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</si>
  <si>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</si>
  <si>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</si>
  <si>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</si>
  <si>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</si>
  <si>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</si>
  <si>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</si>
  <si>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</si>
  <si>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</si>
  <si>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</si>
  <si>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</si>
  <si>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</si>
  <si>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</si>
  <si>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</si>
  <si>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</si>
  <si>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</si>
  <si>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</si>
  <si>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</si>
  <si>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</si>
  <si>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</si>
  <si>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</si>
  <si>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Y Psc / GSC 01169-00901</t>
  </si>
  <si>
    <t>EA / sd</t>
  </si>
  <si>
    <t>Mallama, A., 1987, JAAVSO, 16, 4</t>
  </si>
  <si>
    <t>A3 + K0 IV</t>
  </si>
  <si>
    <t>Wood, B.D. &amp; Forbes, J.E. 1963, AJ, 68, 257</t>
  </si>
  <si>
    <t>Wood, 1963</t>
  </si>
  <si>
    <t>BBSAG Bull....3</t>
  </si>
  <si>
    <t>JAAVSO 3</t>
  </si>
  <si>
    <t>BBSAG Bull...26</t>
  </si>
  <si>
    <t>JAAVSO 4,86</t>
  </si>
  <si>
    <t>BBSAG Bull...27</t>
  </si>
  <si>
    <t>BBSAG Bull...33</t>
  </si>
  <si>
    <t>ORION 128</t>
  </si>
  <si>
    <t>JAAVSO 5,29</t>
  </si>
  <si>
    <t>BBSAG Bull.1</t>
  </si>
  <si>
    <t>BBSAG Bull.6</t>
  </si>
  <si>
    <t>BBSAG Bull.11</t>
  </si>
  <si>
    <t>JAAVSO 5,88</t>
  </si>
  <si>
    <t>BBSAG Bull.12</t>
  </si>
  <si>
    <t>BBSAG Bull.19</t>
  </si>
  <si>
    <t>BBSAG Bull.20</t>
  </si>
  <si>
    <t>BBSAG Bull.23</t>
  </si>
  <si>
    <t>JAAVSO 7,28</t>
  </si>
  <si>
    <t>BBSAG Bull.24</t>
  </si>
  <si>
    <t>BBSAG Bull.29</t>
  </si>
  <si>
    <t>OMT #3</t>
  </si>
  <si>
    <t>BBSAG Bull.30</t>
  </si>
  <si>
    <t>BBSAG Bull.31</t>
  </si>
  <si>
    <t>BBSAG Bull.35</t>
  </si>
  <si>
    <t>BBSAG Bull.38</t>
  </si>
  <si>
    <t>BBSAG Bull.39</t>
  </si>
  <si>
    <t>BBSAG Bull.40</t>
  </si>
  <si>
    <t>BBSAG Bull.44</t>
  </si>
  <si>
    <t>BBSAG Bull.45</t>
  </si>
  <si>
    <t>BBSAG Bull.46</t>
  </si>
  <si>
    <t>BBSAG 46</t>
  </si>
  <si>
    <t>BBSAG Bull.50</t>
  </si>
  <si>
    <t>Mallama 1987</t>
  </si>
  <si>
    <t>??</t>
  </si>
  <si>
    <t>BBSAG Bull.53</t>
  </si>
  <si>
    <t>BBSAG Bull.51</t>
  </si>
  <si>
    <t>BBSAG Bull.52</t>
  </si>
  <si>
    <t>BBSAG Bull.56</t>
  </si>
  <si>
    <t>BBSAG Bull.58</t>
  </si>
  <si>
    <t>BBSAG Bull.57</t>
  </si>
  <si>
    <t>BAAVSS 60,15</t>
  </si>
  <si>
    <t>BBSAG Bull.62</t>
  </si>
  <si>
    <t>BBSAG Bull.64</t>
  </si>
  <si>
    <t>BBSAG Bull.67</t>
  </si>
  <si>
    <t>BBSAG Bull.69</t>
  </si>
  <si>
    <t>BRNO 26</t>
  </si>
  <si>
    <t>BRNO 27</t>
  </si>
  <si>
    <t>BBSAG Bull.78</t>
  </si>
  <si>
    <t>BBSAG Bull.77</t>
  </si>
  <si>
    <t>BBSAG Bull.79</t>
  </si>
  <si>
    <t>BRNO 28</t>
  </si>
  <si>
    <t>BBSAG Bull.81</t>
  </si>
  <si>
    <t>BBSAG Bull.82</t>
  </si>
  <si>
    <t>BBSAG Bull.83</t>
  </si>
  <si>
    <t>BBSAG Bull.85</t>
  </si>
  <si>
    <t>BBSAG Bull.86</t>
  </si>
  <si>
    <t>BRNO 30</t>
  </si>
  <si>
    <t>BBSAG Bull.90</t>
  </si>
  <si>
    <t>BBSAG Bull.92</t>
  </si>
  <si>
    <t>BBSAG Bull.93</t>
  </si>
  <si>
    <t>BBSAG Bull.98</t>
  </si>
  <si>
    <t>BBSAG Bull.99</t>
  </si>
  <si>
    <t>BBSAG Bull.102</t>
  </si>
  <si>
    <t>BBSAG Bull.103</t>
  </si>
  <si>
    <t>BBSAG Bull.104</t>
  </si>
  <si>
    <t>BBSAG Bull.105</t>
  </si>
  <si>
    <t>BAV-M 68</t>
  </si>
  <si>
    <t>BBSAG Bull.107</t>
  </si>
  <si>
    <t>BBSAG Bull.114</t>
  </si>
  <si>
    <t>BBSAG Bull.116</t>
  </si>
  <si>
    <t>BBSAG Bull.118</t>
  </si>
  <si>
    <t>IBVS 5017</t>
  </si>
  <si>
    <t>IBVS 5224</t>
  </si>
  <si>
    <t>VSB 39</t>
  </si>
  <si>
    <t>IBVS 5543</t>
  </si>
  <si>
    <t>I</t>
  </si>
  <si>
    <t>IBVS</t>
  </si>
  <si>
    <t>IBVS 5653</t>
  </si>
  <si>
    <t>IBVS 5761</t>
  </si>
  <si>
    <t>IBVS 5843</t>
  </si>
  <si>
    <t>Start of linear fit (row #)</t>
  </si>
  <si>
    <t>OEJV 0074</t>
  </si>
  <si>
    <t>vis</t>
  </si>
  <si>
    <t>OEJV 0003</t>
  </si>
  <si>
    <t>JAVSO..36..171</t>
  </si>
  <si>
    <t>JAVSO..40....1</t>
  </si>
  <si>
    <t>JAVSO..36..186</t>
  </si>
  <si>
    <t>JAVSO..38..183</t>
  </si>
  <si>
    <t>IBVS 6042</t>
  </si>
  <si>
    <t>JAVSO..40..975</t>
  </si>
  <si>
    <t>JAVSO..42..426</t>
  </si>
  <si>
    <t>My time zone &gt;&gt;&gt;&gt;&gt;</t>
  </si>
  <si>
    <t>(PST=8, PDT=MDT=7, MDT=CST=6, etc.)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</si>
  <si>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</si>
  <si>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</si>
  <si>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</si>
  <si>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</si>
  <si>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</si>
  <si>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</si>
  <si>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</si>
  <si>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pg</t>
  </si>
  <si>
    <t>PE</t>
  </si>
  <si>
    <t>CCD</t>
  </si>
  <si>
    <t>BAD?</t>
  </si>
  <si>
    <t>OEJV 0179</t>
  </si>
  <si>
    <t>JAVSO..48…87</t>
  </si>
  <si>
    <t>JAVSO 49, 108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</si>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</sst>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5" fillId="0" borderId="0"/>
    <xf numFmtId="0" fontId="9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8"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8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14" fontId="9" fillId="0" borderId="0" xfId="0" applyNumberFormat="1" applyFont="1" applyAlignment="1"/>
    <xf numFmtId="0" fontId="3" fillId="0" borderId="16" xfId="0" applyFont="1" applyBorder="1">
      <alignment vertical="top"/>
    </xf>
    <xf numFmtId="0" fontId="0" fillId="0" borderId="17" xfId="0" applyBorder="1">
      <alignment vertical="top"/>
    </xf>
    <xf numFmtId="0" fontId="0" fillId="0" borderId="0" xfId="0">
      <alignment vertical="top"/>
    </xf>
    <xf numFmtId="0" fontId="0" fillId="0" borderId="5" xfId="0" applyBorder="1">
      <alignment vertical="top"/>
    </xf>
    <xf numFmtId="0" fontId="0" fillId="0" borderId="18" xfId="0" applyBorder="1">
      <alignment vertical="top"/>
    </xf>
    <xf numFmtId="0" fontId="6" fillId="0" borderId="0" xfId="0" applyFont="1">
      <alignment vertical="top"/>
    </xf>
    <xf numFmtId="0" fontId="0" fillId="0" borderId="19" xfId="0" applyBorder="1">
      <alignment vertical="top"/>
    </xf>
    <xf numFmtId="0" fontId="0" fillId="0" borderId="20" xfId="0" applyBorder="1">
      <alignment vertical="top"/>
    </xf>
    <xf numFmtId="0" fontId="0" fillId="0" borderId="21" xfId="0" applyBorder="1">
      <alignment vertical="top"/>
    </xf>
    <xf numFmtId="0" fontId="0" fillId="0" borderId="22" xfId="0" applyBorder="1">
      <alignment vertical="top"/>
    </xf>
    <xf numFmtId="0" fontId="0" fillId="0" borderId="16" xfId="0" applyBorder="1">
      <alignment vertical="top"/>
    </xf>
    <xf numFmtId="0" fontId="0" fillId="0" borderId="17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5" xfId="0" applyFont="1" applyBorder="1">
      <alignment vertical="top"/>
    </xf>
    <xf numFmtId="0" fontId="12" fillId="0" borderId="0" xfId="0" applyFont="1" applyAlignment="1"/>
    <xf numFmtId="0" fontId="14" fillId="0" borderId="5" xfId="0" applyFont="1" applyBorder="1">
      <alignment vertical="top"/>
    </xf>
    <xf numFmtId="0" fontId="14" fillId="0" borderId="5" xfId="0" applyFont="1" applyBorder="1" applyAlignment="1">
      <alignment horizontal="left"/>
    </xf>
    <xf numFmtId="0" fontId="14" fillId="0" borderId="0" xfId="0" applyFont="1" applyAlignment="1"/>
    <xf numFmtId="0" fontId="14" fillId="0" borderId="5" xfId="0" applyFont="1" applyBorder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2" fillId="0" borderId="0" xfId="0" applyFont="1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8" fillId="0" borderId="0" xfId="0" applyNumberFormat="1" applyFont="1">
      <alignment vertical="top"/>
    </xf>
    <xf numFmtId="0" fontId="17" fillId="0" borderId="8" xfId="0" applyFont="1" applyBorder="1" applyAlignment="1">
      <alignment horizont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3" fillId="0" borderId="0" xfId="43" applyFont="1" applyAlignment="1">
      <alignment horizontal="left" vertical="center"/>
    </xf>
    <xf numFmtId="0" fontId="33" fillId="0" borderId="0" xfId="43" applyFont="1" applyAlignment="1">
      <alignment horizontal="center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center"/>
    </xf>
    <xf numFmtId="0" fontId="14" fillId="0" borderId="0" xfId="41" applyFont="1"/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Psc - O-C Diagr.</a:t>
            </a:r>
          </a:p>
        </c:rich>
      </c:tx>
      <c:layout>
        <c:manualLayout>
          <c:xMode val="edge"/>
          <c:yMode val="edge"/>
          <c:x val="0.3847436483374901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23926380368099"/>
          <c:w val="0.8092882094867612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Active!$H$21:$H$1001</c:f>
              <c:numCache>
                <c:formatCode>General</c:formatCode>
                <c:ptCount val="981"/>
                <c:pt idx="0">
                  <c:v>-0.16616000000067288</c:v>
                </c:pt>
                <c:pt idx="1">
                  <c:v>-0.11521599999832688</c:v>
                </c:pt>
                <c:pt idx="8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D7-41AF-BA29-E2B54FAA97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60">
                    <c:v>0</c:v>
                  </c:pt>
                  <c:pt idx="120">
                    <c:v>3.0000000000000001E-3</c:v>
                  </c:pt>
                  <c:pt idx="121">
                    <c:v>6.0000000000000001E-3</c:v>
                  </c:pt>
                  <c:pt idx="122">
                    <c:v>3.0000000000000001E-3</c:v>
                  </c:pt>
                  <c:pt idx="123">
                    <c:v>4.0000000000000001E-3</c:v>
                  </c:pt>
                  <c:pt idx="124">
                    <c:v>0.01</c:v>
                  </c:pt>
                  <c:pt idx="125">
                    <c:v>4.0000000000000001E-3</c:v>
                  </c:pt>
                  <c:pt idx="127">
                    <c:v>4.0000000000000001E-3</c:v>
                  </c:pt>
                  <c:pt idx="128">
                    <c:v>6.0000000000000001E-3</c:v>
                  </c:pt>
                  <c:pt idx="129">
                    <c:v>8.9999999999999993E-3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4.0000000000000002E-4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2.0000000000000001E-4</c:v>
                  </c:pt>
                  <c:pt idx="142">
                    <c:v>8.0000000000000002E-3</c:v>
                  </c:pt>
                  <c:pt idx="143">
                    <c:v>3.0000000000000001E-3</c:v>
                  </c:pt>
                  <c:pt idx="144">
                    <c:v>8.9999999999999998E-4</c:v>
                  </c:pt>
                  <c:pt idx="145">
                    <c:v>1.5E-3</c:v>
                  </c:pt>
                  <c:pt idx="146">
                    <c:v>3.0000000000000001E-3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3.0000000000000003E-4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2.9999999999999997E-4</c:v>
                  </c:pt>
                  <c:pt idx="164">
                    <c:v>1E-4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60">
                    <c:v>0</c:v>
                  </c:pt>
                  <c:pt idx="120">
                    <c:v>3.0000000000000001E-3</c:v>
                  </c:pt>
                  <c:pt idx="121">
                    <c:v>6.0000000000000001E-3</c:v>
                  </c:pt>
                  <c:pt idx="122">
                    <c:v>3.0000000000000001E-3</c:v>
                  </c:pt>
                  <c:pt idx="123">
                    <c:v>4.0000000000000001E-3</c:v>
                  </c:pt>
                  <c:pt idx="124">
                    <c:v>0.01</c:v>
                  </c:pt>
                  <c:pt idx="125">
                    <c:v>4.0000000000000001E-3</c:v>
                  </c:pt>
                  <c:pt idx="127">
                    <c:v>4.0000000000000001E-3</c:v>
                  </c:pt>
                  <c:pt idx="128">
                    <c:v>6.0000000000000001E-3</c:v>
                  </c:pt>
                  <c:pt idx="129">
                    <c:v>8.9999999999999993E-3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4.0000000000000002E-4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2.0000000000000001E-4</c:v>
                  </c:pt>
                  <c:pt idx="142">
                    <c:v>8.0000000000000002E-3</c:v>
                  </c:pt>
                  <c:pt idx="143">
                    <c:v>3.0000000000000001E-3</c:v>
                  </c:pt>
                  <c:pt idx="144">
                    <c:v>8.9999999999999998E-4</c:v>
                  </c:pt>
                  <c:pt idx="145">
                    <c:v>1.5E-3</c:v>
                  </c:pt>
                  <c:pt idx="146">
                    <c:v>3.0000000000000001E-3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3.0000000000000003E-4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2.9999999999999997E-4</c:v>
                  </c:pt>
                  <c:pt idx="16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Active!$I$21:$I$1001</c:f>
              <c:numCache>
                <c:formatCode>General</c:formatCode>
                <c:ptCount val="981"/>
                <c:pt idx="2">
                  <c:v>-7.0948000000498723E-2</c:v>
                </c:pt>
                <c:pt idx="3">
                  <c:v>-7.1851000007882249E-2</c:v>
                </c:pt>
                <c:pt idx="4">
                  <c:v>-5.4841999997734092E-2</c:v>
                </c:pt>
                <c:pt idx="5">
                  <c:v>-6.567699999868637E-2</c:v>
                </c:pt>
                <c:pt idx="6">
                  <c:v>-5.9676999997464009E-2</c:v>
                </c:pt>
                <c:pt idx="7">
                  <c:v>-6.9580000003043097E-2</c:v>
                </c:pt>
                <c:pt idx="8">
                  <c:v>-6.1580000001413282E-2</c:v>
                </c:pt>
                <c:pt idx="9">
                  <c:v>-5.4872000007890165E-2</c:v>
                </c:pt>
                <c:pt idx="10">
                  <c:v>-5.4872000007890165E-2</c:v>
                </c:pt>
                <c:pt idx="11">
                  <c:v>-5.6774999997287523E-2</c:v>
                </c:pt>
                <c:pt idx="12">
                  <c:v>-5.6774999997287523E-2</c:v>
                </c:pt>
                <c:pt idx="13">
                  <c:v>-5.5843000001914334E-2</c:v>
                </c:pt>
                <c:pt idx="14">
                  <c:v>-5.5843000001914334E-2</c:v>
                </c:pt>
                <c:pt idx="15">
                  <c:v>-5.1911000002291985E-2</c:v>
                </c:pt>
                <c:pt idx="16">
                  <c:v>-4.9678000003041234E-2</c:v>
                </c:pt>
                <c:pt idx="17">
                  <c:v>-6.3716999997268431E-2</c:v>
                </c:pt>
                <c:pt idx="18">
                  <c:v>-3.3776000003854278E-2</c:v>
                </c:pt>
                <c:pt idx="19">
                  <c:v>-3.2039000005170237E-2</c:v>
                </c:pt>
                <c:pt idx="20">
                  <c:v>-3.5242999998445157E-2</c:v>
                </c:pt>
                <c:pt idx="21">
                  <c:v>-3.6010000003443565E-2</c:v>
                </c:pt>
                <c:pt idx="22">
                  <c:v>-3.4010000003036112E-2</c:v>
                </c:pt>
                <c:pt idx="23">
                  <c:v>-3.9078000001609325E-2</c:v>
                </c:pt>
                <c:pt idx="24">
                  <c:v>-2.6079000002937391E-2</c:v>
                </c:pt>
                <c:pt idx="25">
                  <c:v>-2.7981999999610707E-2</c:v>
                </c:pt>
                <c:pt idx="26">
                  <c:v>-2.4982000002637506E-2</c:v>
                </c:pt>
                <c:pt idx="27">
                  <c:v>-3.2332000002497807E-2</c:v>
                </c:pt>
                <c:pt idx="28">
                  <c:v>-2.4701000002096407E-2</c:v>
                </c:pt>
                <c:pt idx="29">
                  <c:v>-2.0235000003594905E-2</c:v>
                </c:pt>
                <c:pt idx="30">
                  <c:v>-1.3536000005842652E-2</c:v>
                </c:pt>
                <c:pt idx="31">
                  <c:v>-1.9303000000945758E-2</c:v>
                </c:pt>
                <c:pt idx="32">
                  <c:v>-1.7371000001730863E-2</c:v>
                </c:pt>
                <c:pt idx="33">
                  <c:v>-2.7177000003575813E-2</c:v>
                </c:pt>
                <c:pt idx="34">
                  <c:v>-1.6478000005008653E-2</c:v>
                </c:pt>
                <c:pt idx="35">
                  <c:v>-1.2430000002495944E-2</c:v>
                </c:pt>
                <c:pt idx="36">
                  <c:v>-1.8634000007295981E-2</c:v>
                </c:pt>
                <c:pt idx="37">
                  <c:v>-2.1701999998185784E-2</c:v>
                </c:pt>
                <c:pt idx="38">
                  <c:v>-1.4702000000397675E-2</c:v>
                </c:pt>
                <c:pt idx="39">
                  <c:v>-8.2069999989471398E-3</c:v>
                </c:pt>
                <c:pt idx="40">
                  <c:v>-1.8177999998442829E-2</c:v>
                </c:pt>
                <c:pt idx="41">
                  <c:v>-2.6349999970989302E-3</c:v>
                </c:pt>
                <c:pt idx="42">
                  <c:v>-8.4020000067539513E-3</c:v>
                </c:pt>
                <c:pt idx="43">
                  <c:v>-1.0373000004619826E-2</c:v>
                </c:pt>
                <c:pt idx="44">
                  <c:v>1.1699999959091656E-3</c:v>
                </c:pt>
                <c:pt idx="45">
                  <c:v>-7.5970000034430996E-3</c:v>
                </c:pt>
                <c:pt idx="46">
                  <c:v>-1.280100000440143E-2</c:v>
                </c:pt>
                <c:pt idx="47">
                  <c:v>-2.568000003520865E-3</c:v>
                </c:pt>
                <c:pt idx="48">
                  <c:v>-5.8690000005299225E-3</c:v>
                </c:pt>
                <c:pt idx="49">
                  <c:v>-4.6070000025792979E-3</c:v>
                </c:pt>
                <c:pt idx="50">
                  <c:v>-3.7630000006174669E-3</c:v>
                </c:pt>
                <c:pt idx="51">
                  <c:v>-4.8990000068442896E-3</c:v>
                </c:pt>
                <c:pt idx="52">
                  <c:v>-2.9670000003534369E-3</c:v>
                </c:pt>
                <c:pt idx="53">
                  <c:v>3.2999996619764715E-5</c:v>
                </c:pt>
                <c:pt idx="54">
                  <c:v>2.4309999935212545E-3</c:v>
                </c:pt>
                <c:pt idx="55">
                  <c:v>-4.0060000028461218E-3</c:v>
                </c:pt>
                <c:pt idx="57">
                  <c:v>-1.5789999961270951E-3</c:v>
                </c:pt>
                <c:pt idx="58">
                  <c:v>9.3499999638879672E-4</c:v>
                </c:pt>
                <c:pt idx="59">
                  <c:v>1.1679999952320941E-3</c:v>
                </c:pt>
                <c:pt idx="60">
                  <c:v>2.2679999965475872E-3</c:v>
                </c:pt>
                <c:pt idx="61">
                  <c:v>-5.7349999988218769E-3</c:v>
                </c:pt>
                <c:pt idx="62">
                  <c:v>-3.7349999984144233E-3</c:v>
                </c:pt>
                <c:pt idx="63">
                  <c:v>2.2649999955319799E-3</c:v>
                </c:pt>
                <c:pt idx="64">
                  <c:v>1.2264999997569248E-2</c:v>
                </c:pt>
                <c:pt idx="65">
                  <c:v>1.8959999943035655E-3</c:v>
                </c:pt>
                <c:pt idx="66">
                  <c:v>1.2225999998918269E-2</c:v>
                </c:pt>
                <c:pt idx="67">
                  <c:v>-1.9299999985378236E-3</c:v>
                </c:pt>
                <c:pt idx="68">
                  <c:v>-4.8329999990528449E-3</c:v>
                </c:pt>
                <c:pt idx="69">
                  <c:v>-8.3670000021811575E-3</c:v>
                </c:pt>
                <c:pt idx="70">
                  <c:v>1.1959999974351376E-3</c:v>
                </c:pt>
                <c:pt idx="71">
                  <c:v>7.1959999986574985E-3</c:v>
                </c:pt>
                <c:pt idx="72">
                  <c:v>-1.1050000030081719E-3</c:v>
                </c:pt>
                <c:pt idx="73">
                  <c:v>8.9499999739928171E-4</c:v>
                </c:pt>
                <c:pt idx="74">
                  <c:v>-2.0279999953345396E-3</c:v>
                </c:pt>
                <c:pt idx="75">
                  <c:v>1.2068999996699858E-2</c:v>
                </c:pt>
                <c:pt idx="76">
                  <c:v>-9.9700000064331107E-3</c:v>
                </c:pt>
                <c:pt idx="77">
                  <c:v>-3.9700000052107498E-3</c:v>
                </c:pt>
                <c:pt idx="78">
                  <c:v>-1.9700000048032962E-3</c:v>
                </c:pt>
                <c:pt idx="79">
                  <c:v>2.0299999960116111E-3</c:v>
                </c:pt>
                <c:pt idx="80">
                  <c:v>1.0029999997641426E-2</c:v>
                </c:pt>
                <c:pt idx="81">
                  <c:v>-9.9410000038915314E-3</c:v>
                </c:pt>
                <c:pt idx="82">
                  <c:v>-3.9410000026691705E-3</c:v>
                </c:pt>
                <c:pt idx="83">
                  <c:v>-3.2910000008996576E-3</c:v>
                </c:pt>
                <c:pt idx="84">
                  <c:v>0</c:v>
                </c:pt>
                <c:pt idx="85">
                  <c:v>0</c:v>
                </c:pt>
                <c:pt idx="86">
                  <c:v>-1.2767000000167172E-2</c:v>
                </c:pt>
                <c:pt idx="87">
                  <c:v>-1.6360000001441222E-2</c:v>
                </c:pt>
                <c:pt idx="88">
                  <c:v>-1.8661000001884531E-2</c:v>
                </c:pt>
                <c:pt idx="89">
                  <c:v>-1.863200000661891E-2</c:v>
                </c:pt>
                <c:pt idx="90">
                  <c:v>-1.245799999742303E-2</c:v>
                </c:pt>
                <c:pt idx="91">
                  <c:v>4.5420000024023466E-3</c:v>
                </c:pt>
                <c:pt idx="92">
                  <c:v>-2.5565000003552996E-2</c:v>
                </c:pt>
                <c:pt idx="93">
                  <c:v>-2.7332000005117152E-2</c:v>
                </c:pt>
                <c:pt idx="94">
                  <c:v>-3.0595000003813766E-2</c:v>
                </c:pt>
                <c:pt idx="95">
                  <c:v>-2.7594999999564607E-2</c:v>
                </c:pt>
                <c:pt idx="96">
                  <c:v>-2.4595000002591405E-2</c:v>
                </c:pt>
                <c:pt idx="97">
                  <c:v>-2.2595000002183951E-2</c:v>
                </c:pt>
                <c:pt idx="98">
                  <c:v>-1.959500000521075E-2</c:v>
                </c:pt>
                <c:pt idx="99">
                  <c:v>-1.3595000003988389E-2</c:v>
                </c:pt>
                <c:pt idx="100">
                  <c:v>-8.5949999993317761E-3</c:v>
                </c:pt>
                <c:pt idx="101">
                  <c:v>-2.8498000006948132E-2</c:v>
                </c:pt>
                <c:pt idx="102">
                  <c:v>-2.4498000006133225E-2</c:v>
                </c:pt>
                <c:pt idx="103">
                  <c:v>-2.3701999998593237E-2</c:v>
                </c:pt>
                <c:pt idx="104">
                  <c:v>-1.6790000001492444E-2</c:v>
                </c:pt>
                <c:pt idx="105">
                  <c:v>-3.0926000006729737E-2</c:v>
                </c:pt>
                <c:pt idx="106">
                  <c:v>-1.0693000003811903E-2</c:v>
                </c:pt>
                <c:pt idx="107">
                  <c:v>-3.3993999997619539E-2</c:v>
                </c:pt>
                <c:pt idx="108">
                  <c:v>-2.9664000001503155E-2</c:v>
                </c:pt>
                <c:pt idx="109">
                  <c:v>-3.0023999999684747E-2</c:v>
                </c:pt>
                <c:pt idx="110">
                  <c:v>-3.116000000591157E-2</c:v>
                </c:pt>
                <c:pt idx="111">
                  <c:v>-2.8926999999384861E-2</c:v>
                </c:pt>
                <c:pt idx="112">
                  <c:v>-2.669400000013411E-2</c:v>
                </c:pt>
                <c:pt idx="113">
                  <c:v>-3.4062999999150634E-2</c:v>
                </c:pt>
                <c:pt idx="114">
                  <c:v>-7.3732999997446314E-2</c:v>
                </c:pt>
                <c:pt idx="115">
                  <c:v>-2.6034000002255198E-2</c:v>
                </c:pt>
                <c:pt idx="116">
                  <c:v>-2.4985999996715691E-2</c:v>
                </c:pt>
                <c:pt idx="117">
                  <c:v>-2.6889000000664964E-2</c:v>
                </c:pt>
                <c:pt idx="118">
                  <c:v>-2.879199999733828E-2</c:v>
                </c:pt>
                <c:pt idx="119">
                  <c:v>-2.4230000002717134E-2</c:v>
                </c:pt>
                <c:pt idx="120">
                  <c:v>-3.4250000004249159E-2</c:v>
                </c:pt>
                <c:pt idx="121">
                  <c:v>-3.3124000001407694E-2</c:v>
                </c:pt>
                <c:pt idx="122">
                  <c:v>-2.9319000001123641E-2</c:v>
                </c:pt>
                <c:pt idx="123">
                  <c:v>-2.4164000002201647E-2</c:v>
                </c:pt>
                <c:pt idx="124">
                  <c:v>-3.2446000004711095E-2</c:v>
                </c:pt>
                <c:pt idx="125">
                  <c:v>-2.2417000000132248E-2</c:v>
                </c:pt>
                <c:pt idx="126">
                  <c:v>-2.0417000007000752E-2</c:v>
                </c:pt>
                <c:pt idx="127">
                  <c:v>-1.3417000001936685E-2</c:v>
                </c:pt>
                <c:pt idx="128">
                  <c:v>-1.6320000002451707E-2</c:v>
                </c:pt>
                <c:pt idx="129">
                  <c:v>-1.8611999999848194E-2</c:v>
                </c:pt>
                <c:pt idx="130">
                  <c:v>-1.7661000005318783E-2</c:v>
                </c:pt>
                <c:pt idx="131">
                  <c:v>-2.5050000003830064E-2</c:v>
                </c:pt>
                <c:pt idx="132">
                  <c:v>-3.1720999999379274E-2</c:v>
                </c:pt>
                <c:pt idx="133">
                  <c:v>-6.5560000002733432E-3</c:v>
                </c:pt>
                <c:pt idx="134">
                  <c:v>-2.1847999996680301E-2</c:v>
                </c:pt>
                <c:pt idx="135">
                  <c:v>-1.8847999999707099E-2</c:v>
                </c:pt>
                <c:pt idx="136">
                  <c:v>-1.8110999997588806E-2</c:v>
                </c:pt>
                <c:pt idx="143">
                  <c:v>1.3590000016847625E-3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D7-41AF-BA29-E2B54FAA97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Active!$J$21:$J$1001</c:f>
              <c:numCache>
                <c:formatCode>General</c:formatCode>
                <c:ptCount val="981"/>
                <c:pt idx="137">
                  <c:v>-1.6483000006701332E-2</c:v>
                </c:pt>
                <c:pt idx="147">
                  <c:v>1.4240000018617138E-3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D7-41AF-BA29-E2B54FAA97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Active!$K$21:$K$1001</c:f>
              <c:numCache>
                <c:formatCode>General</c:formatCode>
                <c:ptCount val="981"/>
                <c:pt idx="140">
                  <c:v>-1.0741999998572282E-2</c:v>
                </c:pt>
                <c:pt idx="141">
                  <c:v>-8.1490000011399388E-3</c:v>
                </c:pt>
                <c:pt idx="142">
                  <c:v>4.4570000027306378E-3</c:v>
                </c:pt>
                <c:pt idx="144">
                  <c:v>4.5800000225426629E-4</c:v>
                </c:pt>
                <c:pt idx="145">
                  <c:v>2.9880000001867302E-3</c:v>
                </c:pt>
                <c:pt idx="146">
                  <c:v>4.2259999972884543E-3</c:v>
                </c:pt>
                <c:pt idx="148">
                  <c:v>-1.4299999747890979E-4</c:v>
                </c:pt>
                <c:pt idx="149">
                  <c:v>-1.6670000040903687E-3</c:v>
                </c:pt>
                <c:pt idx="150">
                  <c:v>-5.4420000014943071E-3</c:v>
                </c:pt>
                <c:pt idx="151">
                  <c:v>-9.2030000014347024E-3</c:v>
                </c:pt>
                <c:pt idx="152">
                  <c:v>-9.2030000014347024E-3</c:v>
                </c:pt>
                <c:pt idx="153">
                  <c:v>-1.3072000001557171E-2</c:v>
                </c:pt>
                <c:pt idx="154">
                  <c:v>-1.3635000002977904E-2</c:v>
                </c:pt>
                <c:pt idx="155">
                  <c:v>-1.5736000001197681E-2</c:v>
                </c:pt>
                <c:pt idx="156">
                  <c:v>-2.0447999995667487E-2</c:v>
                </c:pt>
                <c:pt idx="157">
                  <c:v>-2.1003000001655892E-2</c:v>
                </c:pt>
                <c:pt idx="158">
                  <c:v>-2.4069000006420538E-2</c:v>
                </c:pt>
                <c:pt idx="159">
                  <c:v>-2.5361000007251278E-2</c:v>
                </c:pt>
                <c:pt idx="160">
                  <c:v>-2.6132999999390449E-2</c:v>
                </c:pt>
                <c:pt idx="161">
                  <c:v>-2.7628000003460329E-2</c:v>
                </c:pt>
                <c:pt idx="162">
                  <c:v>-2.8029000000969972E-2</c:v>
                </c:pt>
                <c:pt idx="163">
                  <c:v>-2.7763999998569489E-2</c:v>
                </c:pt>
                <c:pt idx="164">
                  <c:v>-2.8833000003942288E-2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D7-41AF-BA29-E2B54FAA97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Active!$L$21:$L$1001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D7-41AF-BA29-E2B54FAA97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Active!$M$21:$M$1001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D7-41AF-BA29-E2B54FAA97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Active!$N$21:$N$1001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D7-41AF-BA29-E2B54FAA97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Active!$O$21:$O$1001</c:f>
              <c:numCache>
                <c:formatCode>General</c:formatCode>
                <c:ptCount val="981"/>
                <c:pt idx="137">
                  <c:v>1.3326321539683324E-2</c:v>
                </c:pt>
                <c:pt idx="138">
                  <c:v>1.1637925728102932E-2</c:v>
                </c:pt>
                <c:pt idx="139">
                  <c:v>1.1637925728102932E-2</c:v>
                </c:pt>
                <c:pt idx="140">
                  <c:v>9.8104855555688555E-3</c:v>
                </c:pt>
                <c:pt idx="141">
                  <c:v>9.393352472707818E-3</c:v>
                </c:pt>
                <c:pt idx="142">
                  <c:v>5.7781990879121545E-3</c:v>
                </c:pt>
                <c:pt idx="143">
                  <c:v>3.9110319551056011E-3</c:v>
                </c:pt>
                <c:pt idx="144">
                  <c:v>3.8514415146968795E-3</c:v>
                </c:pt>
                <c:pt idx="145">
                  <c:v>3.6528067133344833E-3</c:v>
                </c:pt>
                <c:pt idx="146">
                  <c:v>-4.1800592006140114E-5</c:v>
                </c:pt>
                <c:pt idx="147">
                  <c:v>-1.6098147282358338E-4</c:v>
                </c:pt>
                <c:pt idx="148">
                  <c:v>-2.1671929665838113E-3</c:v>
                </c:pt>
                <c:pt idx="149">
                  <c:v>-3.5973635363930889E-3</c:v>
                </c:pt>
                <c:pt idx="150">
                  <c:v>-6.0802985534230761E-3</c:v>
                </c:pt>
                <c:pt idx="151">
                  <c:v>-9.7153154183549847E-3</c:v>
                </c:pt>
                <c:pt idx="152">
                  <c:v>-9.7153154183549847E-3</c:v>
                </c:pt>
                <c:pt idx="153">
                  <c:v>-1.1840707792932656E-2</c:v>
                </c:pt>
                <c:pt idx="154">
                  <c:v>-1.3608557525058004E-2</c:v>
                </c:pt>
                <c:pt idx="155">
                  <c:v>-1.5654495979090716E-2</c:v>
                </c:pt>
                <c:pt idx="156">
                  <c:v>-1.9150468483068943E-2</c:v>
                </c:pt>
                <c:pt idx="157">
                  <c:v>-1.9647055486474947E-2</c:v>
                </c:pt>
                <c:pt idx="158">
                  <c:v>-2.159367653982646E-2</c:v>
                </c:pt>
                <c:pt idx="159">
                  <c:v>-2.3103301030180691E-2</c:v>
                </c:pt>
                <c:pt idx="160">
                  <c:v>-2.540746472598452E-2</c:v>
                </c:pt>
                <c:pt idx="161">
                  <c:v>-2.7095860537564916E-2</c:v>
                </c:pt>
                <c:pt idx="162">
                  <c:v>-2.9141798991597627E-2</c:v>
                </c:pt>
                <c:pt idx="163">
                  <c:v>-2.9241116392278825E-2</c:v>
                </c:pt>
                <c:pt idx="164">
                  <c:v>-3.1366508766856489E-2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D7-41AF-BA29-E2B54FAA97C0}"/>
            </c:ext>
          </c:extLst>
        </c:ser>
        <c:ser>
          <c:idx val="8"/>
          <c:order val="8"/>
          <c:tx>
            <c:strRef>
              <c:f>Active!$W$2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Active!$T$21:$T$1001</c:f>
              <c:numCache>
                <c:formatCode>General</c:formatCode>
                <c:ptCount val="981"/>
              </c:numCache>
            </c:numRef>
          </c:xVal>
          <c:yVal>
            <c:numRef>
              <c:f>Active!$U$21:$U$1001</c:f>
              <c:numCache>
                <c:formatCode>General</c:formatCode>
                <c:ptCount val="981"/>
                <c:pt idx="56">
                  <c:v>-0.47004500000184635</c:v>
                </c:pt>
                <c:pt idx="138">
                  <c:v>-2.2578000003704801E-2</c:v>
                </c:pt>
                <c:pt idx="139">
                  <c:v>-1.2827999998989981E-2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D7-41AF-BA29-E2B54FAA97C0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Active!$T$21:$T$1001</c:f>
              <c:numCache>
                <c:formatCode>General</c:formatCode>
                <c:ptCount val="981"/>
              </c:numCache>
            </c:numRef>
          </c:xVal>
          <c:yVal>
            <c:numRef>
              <c:f>Active!$U$21:$U$1001</c:f>
              <c:numCache>
                <c:formatCode>General</c:formatCode>
                <c:ptCount val="981"/>
                <c:pt idx="56">
                  <c:v>-0.47004500000184635</c:v>
                </c:pt>
                <c:pt idx="138">
                  <c:v>-2.2578000003704801E-2</c:v>
                </c:pt>
                <c:pt idx="139">
                  <c:v>-1.2827999998989981E-2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FD7-41AF-BA29-E2B54FAA9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599576"/>
        <c:axId val="1"/>
      </c:scatterChart>
      <c:valAx>
        <c:axId val="700599576"/>
        <c:scaling>
          <c:orientation val="minMax"/>
          <c:max val="3500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3640546175509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599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7943789364637875E-2"/>
          <c:y val="0.92024539877300615"/>
          <c:w val="0.915424452540447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Psc - O-C Diagr.</a:t>
            </a:r>
          </a:p>
        </c:rich>
      </c:tx>
      <c:layout>
        <c:manualLayout>
          <c:xMode val="edge"/>
          <c:yMode val="edge"/>
          <c:x val="0.3841063079035650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4678942920199375"/>
          <c:w val="0.8178814558877146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Active!$H$21:$H$1001</c:f>
              <c:numCache>
                <c:formatCode>General</c:formatCode>
                <c:ptCount val="981"/>
                <c:pt idx="0">
                  <c:v>-0.16616000000067288</c:v>
                </c:pt>
                <c:pt idx="1">
                  <c:v>-0.11521599999832688</c:v>
                </c:pt>
                <c:pt idx="8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42-49B8-86D7-FF98A4EB3F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60">
                    <c:v>0</c:v>
                  </c:pt>
                  <c:pt idx="120">
                    <c:v>3.0000000000000001E-3</c:v>
                  </c:pt>
                  <c:pt idx="121">
                    <c:v>6.0000000000000001E-3</c:v>
                  </c:pt>
                  <c:pt idx="122">
                    <c:v>3.0000000000000001E-3</c:v>
                  </c:pt>
                  <c:pt idx="123">
                    <c:v>4.0000000000000001E-3</c:v>
                  </c:pt>
                  <c:pt idx="124">
                    <c:v>0.01</c:v>
                  </c:pt>
                  <c:pt idx="125">
                    <c:v>4.0000000000000001E-3</c:v>
                  </c:pt>
                  <c:pt idx="127">
                    <c:v>4.0000000000000001E-3</c:v>
                  </c:pt>
                  <c:pt idx="128">
                    <c:v>6.0000000000000001E-3</c:v>
                  </c:pt>
                  <c:pt idx="129">
                    <c:v>8.9999999999999993E-3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4.0000000000000002E-4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2.0000000000000001E-4</c:v>
                  </c:pt>
                  <c:pt idx="142">
                    <c:v>8.0000000000000002E-3</c:v>
                  </c:pt>
                  <c:pt idx="143">
                    <c:v>3.0000000000000001E-3</c:v>
                  </c:pt>
                  <c:pt idx="144">
                    <c:v>8.9999999999999998E-4</c:v>
                  </c:pt>
                  <c:pt idx="145">
                    <c:v>1.5E-3</c:v>
                  </c:pt>
                  <c:pt idx="146">
                    <c:v>3.0000000000000001E-3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3.0000000000000003E-4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2.9999999999999997E-4</c:v>
                  </c:pt>
                  <c:pt idx="164">
                    <c:v>1E-4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60">
                    <c:v>0</c:v>
                  </c:pt>
                  <c:pt idx="120">
                    <c:v>3.0000000000000001E-3</c:v>
                  </c:pt>
                  <c:pt idx="121">
                    <c:v>6.0000000000000001E-3</c:v>
                  </c:pt>
                  <c:pt idx="122">
                    <c:v>3.0000000000000001E-3</c:v>
                  </c:pt>
                  <c:pt idx="123">
                    <c:v>4.0000000000000001E-3</c:v>
                  </c:pt>
                  <c:pt idx="124">
                    <c:v>0.01</c:v>
                  </c:pt>
                  <c:pt idx="125">
                    <c:v>4.0000000000000001E-3</c:v>
                  </c:pt>
                  <c:pt idx="127">
                    <c:v>4.0000000000000001E-3</c:v>
                  </c:pt>
                  <c:pt idx="128">
                    <c:v>6.0000000000000001E-3</c:v>
                  </c:pt>
                  <c:pt idx="129">
                    <c:v>8.9999999999999993E-3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4.0000000000000002E-4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2.0000000000000001E-4</c:v>
                  </c:pt>
                  <c:pt idx="142">
                    <c:v>8.0000000000000002E-3</c:v>
                  </c:pt>
                  <c:pt idx="143">
                    <c:v>3.0000000000000001E-3</c:v>
                  </c:pt>
                  <c:pt idx="144">
                    <c:v>8.9999999999999998E-4</c:v>
                  </c:pt>
                  <c:pt idx="145">
                    <c:v>1.5E-3</c:v>
                  </c:pt>
                  <c:pt idx="146">
                    <c:v>3.0000000000000001E-3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3.0000000000000003E-4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2.9999999999999997E-4</c:v>
                  </c:pt>
                  <c:pt idx="16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Active!$I$21:$I$1001</c:f>
              <c:numCache>
                <c:formatCode>General</c:formatCode>
                <c:ptCount val="981"/>
                <c:pt idx="2">
                  <c:v>-7.0948000000498723E-2</c:v>
                </c:pt>
                <c:pt idx="3">
                  <c:v>-7.1851000007882249E-2</c:v>
                </c:pt>
                <c:pt idx="4">
                  <c:v>-5.4841999997734092E-2</c:v>
                </c:pt>
                <c:pt idx="5">
                  <c:v>-6.567699999868637E-2</c:v>
                </c:pt>
                <c:pt idx="6">
                  <c:v>-5.9676999997464009E-2</c:v>
                </c:pt>
                <c:pt idx="7">
                  <c:v>-6.9580000003043097E-2</c:v>
                </c:pt>
                <c:pt idx="8">
                  <c:v>-6.1580000001413282E-2</c:v>
                </c:pt>
                <c:pt idx="9">
                  <c:v>-5.4872000007890165E-2</c:v>
                </c:pt>
                <c:pt idx="10">
                  <c:v>-5.4872000007890165E-2</c:v>
                </c:pt>
                <c:pt idx="11">
                  <c:v>-5.6774999997287523E-2</c:v>
                </c:pt>
                <c:pt idx="12">
                  <c:v>-5.6774999997287523E-2</c:v>
                </c:pt>
                <c:pt idx="13">
                  <c:v>-5.5843000001914334E-2</c:v>
                </c:pt>
                <c:pt idx="14">
                  <c:v>-5.5843000001914334E-2</c:v>
                </c:pt>
                <c:pt idx="15">
                  <c:v>-5.1911000002291985E-2</c:v>
                </c:pt>
                <c:pt idx="16">
                  <c:v>-4.9678000003041234E-2</c:v>
                </c:pt>
                <c:pt idx="17">
                  <c:v>-6.3716999997268431E-2</c:v>
                </c:pt>
                <c:pt idx="18">
                  <c:v>-3.3776000003854278E-2</c:v>
                </c:pt>
                <c:pt idx="19">
                  <c:v>-3.2039000005170237E-2</c:v>
                </c:pt>
                <c:pt idx="20">
                  <c:v>-3.5242999998445157E-2</c:v>
                </c:pt>
                <c:pt idx="21">
                  <c:v>-3.6010000003443565E-2</c:v>
                </c:pt>
                <c:pt idx="22">
                  <c:v>-3.4010000003036112E-2</c:v>
                </c:pt>
                <c:pt idx="23">
                  <c:v>-3.9078000001609325E-2</c:v>
                </c:pt>
                <c:pt idx="24">
                  <c:v>-2.6079000002937391E-2</c:v>
                </c:pt>
                <c:pt idx="25">
                  <c:v>-2.7981999999610707E-2</c:v>
                </c:pt>
                <c:pt idx="26">
                  <c:v>-2.4982000002637506E-2</c:v>
                </c:pt>
                <c:pt idx="27">
                  <c:v>-3.2332000002497807E-2</c:v>
                </c:pt>
                <c:pt idx="28">
                  <c:v>-2.4701000002096407E-2</c:v>
                </c:pt>
                <c:pt idx="29">
                  <c:v>-2.0235000003594905E-2</c:v>
                </c:pt>
                <c:pt idx="30">
                  <c:v>-1.3536000005842652E-2</c:v>
                </c:pt>
                <c:pt idx="31">
                  <c:v>-1.9303000000945758E-2</c:v>
                </c:pt>
                <c:pt idx="32">
                  <c:v>-1.7371000001730863E-2</c:v>
                </c:pt>
                <c:pt idx="33">
                  <c:v>-2.7177000003575813E-2</c:v>
                </c:pt>
                <c:pt idx="34">
                  <c:v>-1.6478000005008653E-2</c:v>
                </c:pt>
                <c:pt idx="35">
                  <c:v>-1.2430000002495944E-2</c:v>
                </c:pt>
                <c:pt idx="36">
                  <c:v>-1.8634000007295981E-2</c:v>
                </c:pt>
                <c:pt idx="37">
                  <c:v>-2.1701999998185784E-2</c:v>
                </c:pt>
                <c:pt idx="38">
                  <c:v>-1.4702000000397675E-2</c:v>
                </c:pt>
                <c:pt idx="39">
                  <c:v>-8.2069999989471398E-3</c:v>
                </c:pt>
                <c:pt idx="40">
                  <c:v>-1.8177999998442829E-2</c:v>
                </c:pt>
                <c:pt idx="41">
                  <c:v>-2.6349999970989302E-3</c:v>
                </c:pt>
                <c:pt idx="42">
                  <c:v>-8.4020000067539513E-3</c:v>
                </c:pt>
                <c:pt idx="43">
                  <c:v>-1.0373000004619826E-2</c:v>
                </c:pt>
                <c:pt idx="44">
                  <c:v>1.1699999959091656E-3</c:v>
                </c:pt>
                <c:pt idx="45">
                  <c:v>-7.5970000034430996E-3</c:v>
                </c:pt>
                <c:pt idx="46">
                  <c:v>-1.280100000440143E-2</c:v>
                </c:pt>
                <c:pt idx="47">
                  <c:v>-2.568000003520865E-3</c:v>
                </c:pt>
                <c:pt idx="48">
                  <c:v>-5.8690000005299225E-3</c:v>
                </c:pt>
                <c:pt idx="49">
                  <c:v>-4.6070000025792979E-3</c:v>
                </c:pt>
                <c:pt idx="50">
                  <c:v>-3.7630000006174669E-3</c:v>
                </c:pt>
                <c:pt idx="51">
                  <c:v>-4.8990000068442896E-3</c:v>
                </c:pt>
                <c:pt idx="52">
                  <c:v>-2.9670000003534369E-3</c:v>
                </c:pt>
                <c:pt idx="53">
                  <c:v>3.2999996619764715E-5</c:v>
                </c:pt>
                <c:pt idx="54">
                  <c:v>2.4309999935212545E-3</c:v>
                </c:pt>
                <c:pt idx="55">
                  <c:v>-4.0060000028461218E-3</c:v>
                </c:pt>
                <c:pt idx="57">
                  <c:v>-1.5789999961270951E-3</c:v>
                </c:pt>
                <c:pt idx="58">
                  <c:v>9.3499999638879672E-4</c:v>
                </c:pt>
                <c:pt idx="59">
                  <c:v>1.1679999952320941E-3</c:v>
                </c:pt>
                <c:pt idx="60">
                  <c:v>2.2679999965475872E-3</c:v>
                </c:pt>
                <c:pt idx="61">
                  <c:v>-5.7349999988218769E-3</c:v>
                </c:pt>
                <c:pt idx="62">
                  <c:v>-3.7349999984144233E-3</c:v>
                </c:pt>
                <c:pt idx="63">
                  <c:v>2.2649999955319799E-3</c:v>
                </c:pt>
                <c:pt idx="64">
                  <c:v>1.2264999997569248E-2</c:v>
                </c:pt>
                <c:pt idx="65">
                  <c:v>1.8959999943035655E-3</c:v>
                </c:pt>
                <c:pt idx="66">
                  <c:v>1.2225999998918269E-2</c:v>
                </c:pt>
                <c:pt idx="67">
                  <c:v>-1.9299999985378236E-3</c:v>
                </c:pt>
                <c:pt idx="68">
                  <c:v>-4.8329999990528449E-3</c:v>
                </c:pt>
                <c:pt idx="69">
                  <c:v>-8.3670000021811575E-3</c:v>
                </c:pt>
                <c:pt idx="70">
                  <c:v>1.1959999974351376E-3</c:v>
                </c:pt>
                <c:pt idx="71">
                  <c:v>7.1959999986574985E-3</c:v>
                </c:pt>
                <c:pt idx="72">
                  <c:v>-1.1050000030081719E-3</c:v>
                </c:pt>
                <c:pt idx="73">
                  <c:v>8.9499999739928171E-4</c:v>
                </c:pt>
                <c:pt idx="74">
                  <c:v>-2.0279999953345396E-3</c:v>
                </c:pt>
                <c:pt idx="75">
                  <c:v>1.2068999996699858E-2</c:v>
                </c:pt>
                <c:pt idx="76">
                  <c:v>-9.9700000064331107E-3</c:v>
                </c:pt>
                <c:pt idx="77">
                  <c:v>-3.9700000052107498E-3</c:v>
                </c:pt>
                <c:pt idx="78">
                  <c:v>-1.9700000048032962E-3</c:v>
                </c:pt>
                <c:pt idx="79">
                  <c:v>2.0299999960116111E-3</c:v>
                </c:pt>
                <c:pt idx="80">
                  <c:v>1.0029999997641426E-2</c:v>
                </c:pt>
                <c:pt idx="81">
                  <c:v>-9.9410000038915314E-3</c:v>
                </c:pt>
                <c:pt idx="82">
                  <c:v>-3.9410000026691705E-3</c:v>
                </c:pt>
                <c:pt idx="83">
                  <c:v>-3.2910000008996576E-3</c:v>
                </c:pt>
                <c:pt idx="84">
                  <c:v>0</c:v>
                </c:pt>
                <c:pt idx="85">
                  <c:v>0</c:v>
                </c:pt>
                <c:pt idx="86">
                  <c:v>-1.2767000000167172E-2</c:v>
                </c:pt>
                <c:pt idx="87">
                  <c:v>-1.6360000001441222E-2</c:v>
                </c:pt>
                <c:pt idx="88">
                  <c:v>-1.8661000001884531E-2</c:v>
                </c:pt>
                <c:pt idx="89">
                  <c:v>-1.863200000661891E-2</c:v>
                </c:pt>
                <c:pt idx="90">
                  <c:v>-1.245799999742303E-2</c:v>
                </c:pt>
                <c:pt idx="91">
                  <c:v>4.5420000024023466E-3</c:v>
                </c:pt>
                <c:pt idx="92">
                  <c:v>-2.5565000003552996E-2</c:v>
                </c:pt>
                <c:pt idx="93">
                  <c:v>-2.7332000005117152E-2</c:v>
                </c:pt>
                <c:pt idx="94">
                  <c:v>-3.0595000003813766E-2</c:v>
                </c:pt>
                <c:pt idx="95">
                  <c:v>-2.7594999999564607E-2</c:v>
                </c:pt>
                <c:pt idx="96">
                  <c:v>-2.4595000002591405E-2</c:v>
                </c:pt>
                <c:pt idx="97">
                  <c:v>-2.2595000002183951E-2</c:v>
                </c:pt>
                <c:pt idx="98">
                  <c:v>-1.959500000521075E-2</c:v>
                </c:pt>
                <c:pt idx="99">
                  <c:v>-1.3595000003988389E-2</c:v>
                </c:pt>
                <c:pt idx="100">
                  <c:v>-8.5949999993317761E-3</c:v>
                </c:pt>
                <c:pt idx="101">
                  <c:v>-2.8498000006948132E-2</c:v>
                </c:pt>
                <c:pt idx="102">
                  <c:v>-2.4498000006133225E-2</c:v>
                </c:pt>
                <c:pt idx="103">
                  <c:v>-2.3701999998593237E-2</c:v>
                </c:pt>
                <c:pt idx="104">
                  <c:v>-1.6790000001492444E-2</c:v>
                </c:pt>
                <c:pt idx="105">
                  <c:v>-3.0926000006729737E-2</c:v>
                </c:pt>
                <c:pt idx="106">
                  <c:v>-1.0693000003811903E-2</c:v>
                </c:pt>
                <c:pt idx="107">
                  <c:v>-3.3993999997619539E-2</c:v>
                </c:pt>
                <c:pt idx="108">
                  <c:v>-2.9664000001503155E-2</c:v>
                </c:pt>
                <c:pt idx="109">
                  <c:v>-3.0023999999684747E-2</c:v>
                </c:pt>
                <c:pt idx="110">
                  <c:v>-3.116000000591157E-2</c:v>
                </c:pt>
                <c:pt idx="111">
                  <c:v>-2.8926999999384861E-2</c:v>
                </c:pt>
                <c:pt idx="112">
                  <c:v>-2.669400000013411E-2</c:v>
                </c:pt>
                <c:pt idx="113">
                  <c:v>-3.4062999999150634E-2</c:v>
                </c:pt>
                <c:pt idx="114">
                  <c:v>-7.3732999997446314E-2</c:v>
                </c:pt>
                <c:pt idx="115">
                  <c:v>-2.6034000002255198E-2</c:v>
                </c:pt>
                <c:pt idx="116">
                  <c:v>-2.4985999996715691E-2</c:v>
                </c:pt>
                <c:pt idx="117">
                  <c:v>-2.6889000000664964E-2</c:v>
                </c:pt>
                <c:pt idx="118">
                  <c:v>-2.879199999733828E-2</c:v>
                </c:pt>
                <c:pt idx="119">
                  <c:v>-2.4230000002717134E-2</c:v>
                </c:pt>
                <c:pt idx="120">
                  <c:v>-3.4250000004249159E-2</c:v>
                </c:pt>
                <c:pt idx="121">
                  <c:v>-3.3124000001407694E-2</c:v>
                </c:pt>
                <c:pt idx="122">
                  <c:v>-2.9319000001123641E-2</c:v>
                </c:pt>
                <c:pt idx="123">
                  <c:v>-2.4164000002201647E-2</c:v>
                </c:pt>
                <c:pt idx="124">
                  <c:v>-3.2446000004711095E-2</c:v>
                </c:pt>
                <c:pt idx="125">
                  <c:v>-2.2417000000132248E-2</c:v>
                </c:pt>
                <c:pt idx="126">
                  <c:v>-2.0417000007000752E-2</c:v>
                </c:pt>
                <c:pt idx="127">
                  <c:v>-1.3417000001936685E-2</c:v>
                </c:pt>
                <c:pt idx="128">
                  <c:v>-1.6320000002451707E-2</c:v>
                </c:pt>
                <c:pt idx="129">
                  <c:v>-1.8611999999848194E-2</c:v>
                </c:pt>
                <c:pt idx="130">
                  <c:v>-1.7661000005318783E-2</c:v>
                </c:pt>
                <c:pt idx="131">
                  <c:v>-2.5050000003830064E-2</c:v>
                </c:pt>
                <c:pt idx="132">
                  <c:v>-3.1720999999379274E-2</c:v>
                </c:pt>
                <c:pt idx="133">
                  <c:v>-6.5560000002733432E-3</c:v>
                </c:pt>
                <c:pt idx="134">
                  <c:v>-2.1847999996680301E-2</c:v>
                </c:pt>
                <c:pt idx="135">
                  <c:v>-1.8847999999707099E-2</c:v>
                </c:pt>
                <c:pt idx="136">
                  <c:v>-1.8110999997588806E-2</c:v>
                </c:pt>
                <c:pt idx="143">
                  <c:v>1.3590000016847625E-3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42-49B8-86D7-FF98A4EB3F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Active!$J$21:$J$1001</c:f>
              <c:numCache>
                <c:formatCode>General</c:formatCode>
                <c:ptCount val="981"/>
                <c:pt idx="137">
                  <c:v>-1.6483000006701332E-2</c:v>
                </c:pt>
                <c:pt idx="147">
                  <c:v>1.4240000018617138E-3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42-49B8-86D7-FF98A4EB3F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Active!$K$21:$K$1001</c:f>
              <c:numCache>
                <c:formatCode>General</c:formatCode>
                <c:ptCount val="981"/>
                <c:pt idx="140">
                  <c:v>-1.0741999998572282E-2</c:v>
                </c:pt>
                <c:pt idx="141">
                  <c:v>-8.1490000011399388E-3</c:v>
                </c:pt>
                <c:pt idx="142">
                  <c:v>4.4570000027306378E-3</c:v>
                </c:pt>
                <c:pt idx="144">
                  <c:v>4.5800000225426629E-4</c:v>
                </c:pt>
                <c:pt idx="145">
                  <c:v>2.9880000001867302E-3</c:v>
                </c:pt>
                <c:pt idx="146">
                  <c:v>4.2259999972884543E-3</c:v>
                </c:pt>
                <c:pt idx="148">
                  <c:v>-1.4299999747890979E-4</c:v>
                </c:pt>
                <c:pt idx="149">
                  <c:v>-1.6670000040903687E-3</c:v>
                </c:pt>
                <c:pt idx="150">
                  <c:v>-5.4420000014943071E-3</c:v>
                </c:pt>
                <c:pt idx="151">
                  <c:v>-9.2030000014347024E-3</c:v>
                </c:pt>
                <c:pt idx="152">
                  <c:v>-9.2030000014347024E-3</c:v>
                </c:pt>
                <c:pt idx="153">
                  <c:v>-1.3072000001557171E-2</c:v>
                </c:pt>
                <c:pt idx="154">
                  <c:v>-1.3635000002977904E-2</c:v>
                </c:pt>
                <c:pt idx="155">
                  <c:v>-1.5736000001197681E-2</c:v>
                </c:pt>
                <c:pt idx="156">
                  <c:v>-2.0447999995667487E-2</c:v>
                </c:pt>
                <c:pt idx="157">
                  <c:v>-2.1003000001655892E-2</c:v>
                </c:pt>
                <c:pt idx="158">
                  <c:v>-2.4069000006420538E-2</c:v>
                </c:pt>
                <c:pt idx="159">
                  <c:v>-2.5361000007251278E-2</c:v>
                </c:pt>
                <c:pt idx="160">
                  <c:v>-2.6132999999390449E-2</c:v>
                </c:pt>
                <c:pt idx="161">
                  <c:v>-2.7628000003460329E-2</c:v>
                </c:pt>
                <c:pt idx="162">
                  <c:v>-2.8029000000969972E-2</c:v>
                </c:pt>
                <c:pt idx="163">
                  <c:v>-2.7763999998569489E-2</c:v>
                </c:pt>
                <c:pt idx="164">
                  <c:v>-2.8833000003942288E-2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42-49B8-86D7-FF98A4EB3F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Active!$L$21:$L$1001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42-49B8-86D7-FF98A4EB3F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Active!$M$21:$M$1001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42-49B8-86D7-FF98A4EB3F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Active!$N$21:$N$1001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42-49B8-86D7-FF98A4EB3F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  <c:pt idx="164">
                  <c:v>3799</c:v>
                </c:pt>
              </c:numCache>
            </c:numRef>
          </c:xVal>
          <c:yVal>
            <c:numRef>
              <c:f>Active!$O$21:$O$1001</c:f>
              <c:numCache>
                <c:formatCode>General</c:formatCode>
                <c:ptCount val="981"/>
                <c:pt idx="137">
                  <c:v>1.3326321539683324E-2</c:v>
                </c:pt>
                <c:pt idx="138">
                  <c:v>1.1637925728102932E-2</c:v>
                </c:pt>
                <c:pt idx="139">
                  <c:v>1.1637925728102932E-2</c:v>
                </c:pt>
                <c:pt idx="140">
                  <c:v>9.8104855555688555E-3</c:v>
                </c:pt>
                <c:pt idx="141">
                  <c:v>9.393352472707818E-3</c:v>
                </c:pt>
                <c:pt idx="142">
                  <c:v>5.7781990879121545E-3</c:v>
                </c:pt>
                <c:pt idx="143">
                  <c:v>3.9110319551056011E-3</c:v>
                </c:pt>
                <c:pt idx="144">
                  <c:v>3.8514415146968795E-3</c:v>
                </c:pt>
                <c:pt idx="145">
                  <c:v>3.6528067133344833E-3</c:v>
                </c:pt>
                <c:pt idx="146">
                  <c:v>-4.1800592006140114E-5</c:v>
                </c:pt>
                <c:pt idx="147">
                  <c:v>-1.6098147282358338E-4</c:v>
                </c:pt>
                <c:pt idx="148">
                  <c:v>-2.1671929665838113E-3</c:v>
                </c:pt>
                <c:pt idx="149">
                  <c:v>-3.5973635363930889E-3</c:v>
                </c:pt>
                <c:pt idx="150">
                  <c:v>-6.0802985534230761E-3</c:v>
                </c:pt>
                <c:pt idx="151">
                  <c:v>-9.7153154183549847E-3</c:v>
                </c:pt>
                <c:pt idx="152">
                  <c:v>-9.7153154183549847E-3</c:v>
                </c:pt>
                <c:pt idx="153">
                  <c:v>-1.1840707792932656E-2</c:v>
                </c:pt>
                <c:pt idx="154">
                  <c:v>-1.3608557525058004E-2</c:v>
                </c:pt>
                <c:pt idx="155">
                  <c:v>-1.5654495979090716E-2</c:v>
                </c:pt>
                <c:pt idx="156">
                  <c:v>-1.9150468483068943E-2</c:v>
                </c:pt>
                <c:pt idx="157">
                  <c:v>-1.9647055486474947E-2</c:v>
                </c:pt>
                <c:pt idx="158">
                  <c:v>-2.159367653982646E-2</c:v>
                </c:pt>
                <c:pt idx="159">
                  <c:v>-2.3103301030180691E-2</c:v>
                </c:pt>
                <c:pt idx="160">
                  <c:v>-2.540746472598452E-2</c:v>
                </c:pt>
                <c:pt idx="161">
                  <c:v>-2.7095860537564916E-2</c:v>
                </c:pt>
                <c:pt idx="162">
                  <c:v>-2.9141798991597627E-2</c:v>
                </c:pt>
                <c:pt idx="163">
                  <c:v>-2.9241116392278825E-2</c:v>
                </c:pt>
                <c:pt idx="164">
                  <c:v>-3.1366508766856489E-2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42-49B8-86D7-FF98A4EB3F3D}"/>
            </c:ext>
          </c:extLst>
        </c:ser>
        <c:ser>
          <c:idx val="8"/>
          <c:order val="8"/>
          <c:tx>
            <c:strRef>
              <c:f>Active!$W$2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Active!$T$21:$T$1001</c:f>
              <c:numCache>
                <c:formatCode>General</c:formatCode>
                <c:ptCount val="981"/>
              </c:numCache>
            </c:numRef>
          </c:xVal>
          <c:yVal>
            <c:numRef>
              <c:f>Active!$U$21:$U$1001</c:f>
              <c:numCache>
                <c:formatCode>General</c:formatCode>
                <c:ptCount val="981"/>
                <c:pt idx="56">
                  <c:v>-0.47004500000184635</c:v>
                </c:pt>
                <c:pt idx="138">
                  <c:v>-2.2578000003704801E-2</c:v>
                </c:pt>
                <c:pt idx="139">
                  <c:v>-1.2827999998989981E-2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42-49B8-86D7-FF98A4EB3F3D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Active!$T$21:$T$1001</c:f>
              <c:numCache>
                <c:formatCode>General</c:formatCode>
                <c:ptCount val="981"/>
              </c:numCache>
            </c:numRef>
          </c:xVal>
          <c:yVal>
            <c:numRef>
              <c:f>Active!$U$21:$U$1001</c:f>
              <c:numCache>
                <c:formatCode>General</c:formatCode>
                <c:ptCount val="981"/>
                <c:pt idx="56">
                  <c:v>-0.47004500000184635</c:v>
                </c:pt>
                <c:pt idx="138">
                  <c:v>-2.2578000003704801E-2</c:v>
                </c:pt>
                <c:pt idx="139">
                  <c:v>-1.2827999998989981E-2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242-49B8-86D7-FF98A4EB3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597936"/>
        <c:axId val="1"/>
      </c:scatterChart>
      <c:valAx>
        <c:axId val="70059793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235264466113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59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70198675496692E-2"/>
          <c:y val="0.9204921861831491"/>
          <c:w val="0.9139079800455406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95250</xdr:rowOff>
    </xdr:from>
    <xdr:to>
      <xdr:col>16</xdr:col>
      <xdr:colOff>276225</xdr:colOff>
      <xdr:row>18</xdr:row>
      <xdr:rowOff>114300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3D7ADDE2-BEAE-2661-E601-5CE2B36B6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466725</xdr:colOff>
      <xdr:row>0</xdr:row>
      <xdr:rowOff>0</xdr:rowOff>
    </xdr:from>
    <xdr:to>
      <xdr:col>25</xdr:col>
      <xdr:colOff>76200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825EE92D-2825-6743-C672-85AA59748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308"/>
  <sheetViews>
    <sheetView tabSelected="1" workbookViewId="0">
      <pane xSplit="14" ySplit="21" topLeftCell="O169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0.25" x14ac:dyDescent="0.2">
      <c r="A1" s="24" t="s">
        <v>37</v>
      </c>
      <c r="B1" s="25"/>
      <c r="E1" s="25"/>
    </row>
    <row r="2" spans="1:23" ht="13.5" thickBot="1" x14ac:dyDescent="0.25">
      <c r="A2" s="26" t="s">
        <v>28</v>
      </c>
      <c r="B2" s="25" t="s">
        <v>38</v>
      </c>
      <c r="C2" s="27"/>
      <c r="D2" s="25" t="s">
        <v>39</v>
      </c>
      <c r="E2" s="27"/>
      <c r="V2" s="3" t="s">
        <v>13</v>
      </c>
      <c r="W2" s="5" t="s">
        <v>25</v>
      </c>
    </row>
    <row r="3" spans="1:23" ht="13.5" thickBot="1" x14ac:dyDescent="0.25">
      <c r="A3" s="26"/>
      <c r="B3" s="27" t="s">
        <v>40</v>
      </c>
      <c r="C3" s="28"/>
      <c r="D3" s="27" t="s">
        <v>41</v>
      </c>
      <c r="E3" s="27"/>
      <c r="V3" s="20">
        <v>-5000</v>
      </c>
      <c r="W3" s="20"/>
    </row>
    <row r="4" spans="1:23" ht="13.5" thickBot="1" x14ac:dyDescent="0.25">
      <c r="A4" s="29" t="s">
        <v>4</v>
      </c>
      <c r="B4" s="30"/>
      <c r="C4" s="31">
        <v>45635.241000000002</v>
      </c>
      <c r="D4" s="32">
        <v>3.7657669999999999</v>
      </c>
      <c r="E4" s="33"/>
      <c r="V4" s="20">
        <v>-4800</v>
      </c>
      <c r="W4" s="20"/>
    </row>
    <row r="5" spans="1:23" x14ac:dyDescent="0.2">
      <c r="A5" s="51" t="s">
        <v>133</v>
      </c>
      <c r="B5" s="26"/>
      <c r="C5" s="52">
        <v>-9.5</v>
      </c>
      <c r="D5" s="26" t="s">
        <v>134</v>
      </c>
      <c r="V5" s="20">
        <v>-4600</v>
      </c>
      <c r="W5" s="20"/>
    </row>
    <row r="6" spans="1:23" x14ac:dyDescent="0.2">
      <c r="A6" s="4" t="s">
        <v>5</v>
      </c>
      <c r="V6" s="20">
        <v>-4400</v>
      </c>
      <c r="W6" s="20"/>
    </row>
    <row r="7" spans="1:23" x14ac:dyDescent="0.2">
      <c r="A7" t="s">
        <v>6</v>
      </c>
      <c r="C7">
        <f>+C4</f>
        <v>45635.241000000002</v>
      </c>
      <c r="V7" s="20">
        <v>-4200</v>
      </c>
      <c r="W7" s="20"/>
    </row>
    <row r="8" spans="1:23" x14ac:dyDescent="0.2">
      <c r="A8" t="s">
        <v>7</v>
      </c>
      <c r="C8">
        <f>+D4</f>
        <v>3.7657669999999999</v>
      </c>
      <c r="V8" s="20">
        <v>-4000</v>
      </c>
      <c r="W8" s="20"/>
    </row>
    <row r="9" spans="1:23" x14ac:dyDescent="0.2">
      <c r="A9" s="38" t="s">
        <v>122</v>
      </c>
      <c r="B9" s="50">
        <v>164</v>
      </c>
      <c r="C9" s="38" t="str">
        <f>"F"&amp;B9</f>
        <v>F164</v>
      </c>
      <c r="D9" s="38" t="str">
        <f>"G"&amp;B9</f>
        <v>G164</v>
      </c>
      <c r="V9" s="20">
        <v>-3800</v>
      </c>
      <c r="W9" s="20"/>
    </row>
    <row r="10" spans="1:23" ht="13.5" thickBot="1" x14ac:dyDescent="0.25">
      <c r="C10" s="3" t="s">
        <v>23</v>
      </c>
      <c r="D10" s="3" t="s">
        <v>24</v>
      </c>
      <c r="V10" s="20">
        <v>-3600</v>
      </c>
      <c r="W10" s="20"/>
    </row>
    <row r="11" spans="1:23" x14ac:dyDescent="0.2">
      <c r="A11" t="s">
        <v>19</v>
      </c>
      <c r="C11" s="13">
        <f ca="1">INTERCEPT(INDIRECT(D9):G1003,INDIRECT(C9):$F1003)</f>
        <v>4.4094852270718958E-2</v>
      </c>
      <c r="D11" s="2">
        <f>+E11*F11</f>
        <v>1.9981033845319324E-6</v>
      </c>
      <c r="E11" s="8">
        <v>1.9981033845319325</v>
      </c>
      <c r="F11">
        <v>9.9999999999999995E-7</v>
      </c>
      <c r="V11" s="20">
        <v>-3400</v>
      </c>
      <c r="W11" s="20"/>
    </row>
    <row r="12" spans="1:23" x14ac:dyDescent="0.2">
      <c r="A12" t="s">
        <v>20</v>
      </c>
      <c r="C12" s="13">
        <f ca="1">SLOPE(INDIRECT(D9):G1003,INDIRECT(C9):$F1003)</f>
        <v>-1.9863480136239919E-5</v>
      </c>
      <c r="D12" s="2">
        <f>+E12*F12</f>
        <v>-6.1529723267045986E-5</v>
      </c>
      <c r="E12" s="9">
        <v>-6.1529723267045977</v>
      </c>
      <c r="F12">
        <v>1.0000000000000001E-5</v>
      </c>
      <c r="V12" s="20">
        <v>-3200</v>
      </c>
      <c r="W12" s="20"/>
    </row>
    <row r="13" spans="1:23" ht="13.5" thickBot="1" x14ac:dyDescent="0.25">
      <c r="A13" t="s">
        <v>22</v>
      </c>
      <c r="C13" s="2" t="s">
        <v>17</v>
      </c>
      <c r="D13" s="2">
        <f>+E13*F13</f>
        <v>3.1998960106144446E-8</v>
      </c>
      <c r="E13" s="10">
        <v>3.1998960106144443</v>
      </c>
      <c r="F13">
        <v>1E-8</v>
      </c>
      <c r="V13" s="20">
        <v>-3000</v>
      </c>
      <c r="W13" s="20"/>
    </row>
    <row r="14" spans="1:23" x14ac:dyDescent="0.2">
      <c r="A14" t="s">
        <v>27</v>
      </c>
      <c r="E14">
        <f>SUM(R21:R9946)</f>
        <v>0.43224976410792298</v>
      </c>
      <c r="V14" s="20">
        <v>-2800</v>
      </c>
      <c r="W14" s="20"/>
    </row>
    <row r="15" spans="1:23" x14ac:dyDescent="0.2">
      <c r="A15" s="1" t="s">
        <v>21</v>
      </c>
      <c r="C15" s="11">
        <f ca="1">(C7+C11)+(C8+C12)*INT(MAX(F21:F3529))</f>
        <v>59941.358466491234</v>
      </c>
      <c r="D15" s="7">
        <f>+C7+INT(MAX(F21:F1584))*C8+D11+D12*INT(MAX(F21:F4019))+D13*INT(MAX(F21:F4046)^2)</f>
        <v>59941.61790540324</v>
      </c>
      <c r="E15" s="53" t="s">
        <v>137</v>
      </c>
      <c r="F15" s="52">
        <v>1</v>
      </c>
      <c r="V15" s="20">
        <v>-2600</v>
      </c>
      <c r="W15" s="20"/>
    </row>
    <row r="16" spans="1:23" x14ac:dyDescent="0.2">
      <c r="A16" s="4" t="s">
        <v>8</v>
      </c>
      <c r="C16" s="12">
        <f ca="1">+C8+C12</f>
        <v>3.7657471365198636</v>
      </c>
      <c r="D16" s="7">
        <f>+C8+D12+2*D13*F90</f>
        <v>3.7656927346906106</v>
      </c>
      <c r="E16" s="53" t="s">
        <v>138</v>
      </c>
      <c r="F16" s="54">
        <f ca="1">NOW()+15018.5+$C$5/24</f>
        <v>60162.818195601852</v>
      </c>
      <c r="V16" s="20">
        <v>-2400</v>
      </c>
      <c r="W16" s="20"/>
    </row>
    <row r="17" spans="1:32" ht="13.5" thickBot="1" x14ac:dyDescent="0.25">
      <c r="A17" t="s">
        <v>35</v>
      </c>
      <c r="C17">
        <f>COUNT(C21:C4735)</f>
        <v>165</v>
      </c>
      <c r="E17" s="53" t="s">
        <v>139</v>
      </c>
      <c r="F17" s="54">
        <f ca="1">ROUND(2*(F16-$C$7)/$C$8,0)/2+F15</f>
        <v>3859</v>
      </c>
      <c r="V17" s="20">
        <v>-2200</v>
      </c>
      <c r="W17" s="20"/>
    </row>
    <row r="18" spans="1:32" ht="14.25" thickTop="1" thickBot="1" x14ac:dyDescent="0.25">
      <c r="A18" s="4" t="s">
        <v>135</v>
      </c>
      <c r="C18" s="15">
        <f ca="1">+C15</f>
        <v>59941.358466491234</v>
      </c>
      <c r="D18" s="16">
        <f ca="1">C16</f>
        <v>3.7657471365198636</v>
      </c>
      <c r="E18" s="53" t="s">
        <v>140</v>
      </c>
      <c r="F18" s="7">
        <f ca="1">ROUND(2*(F16-$C$15)/$C$16,0)/2+F15</f>
        <v>60</v>
      </c>
      <c r="V18" s="20">
        <v>-2000</v>
      </c>
      <c r="W18" s="20"/>
    </row>
    <row r="19" spans="1:32" ht="13.5" thickBot="1" x14ac:dyDescent="0.25">
      <c r="A19" s="4" t="s">
        <v>136</v>
      </c>
      <c r="C19" s="17">
        <f>+D15</f>
        <v>59941.61790540324</v>
      </c>
      <c r="D19" s="18">
        <f>+D16</f>
        <v>3.7656927346906106</v>
      </c>
      <c r="E19" s="53" t="s">
        <v>141</v>
      </c>
      <c r="F19" s="55">
        <f ca="1">+$C$15+$C$16*F18-15018.5-$C$5/24</f>
        <v>45149.19912801576</v>
      </c>
      <c r="V19" s="20">
        <v>-1800</v>
      </c>
      <c r="W19" s="20"/>
    </row>
    <row r="20" spans="1:32" ht="13.5" thickBot="1" x14ac:dyDescent="0.25">
      <c r="A20" s="3" t="s">
        <v>9</v>
      </c>
      <c r="B20" s="3" t="s">
        <v>10</v>
      </c>
      <c r="C20" s="3" t="s">
        <v>11</v>
      </c>
      <c r="D20" s="3" t="s">
        <v>16</v>
      </c>
      <c r="E20" s="3" t="s">
        <v>12</v>
      </c>
      <c r="F20" s="3" t="s">
        <v>13</v>
      </c>
      <c r="G20" s="3" t="s">
        <v>14</v>
      </c>
      <c r="H20" s="6" t="s">
        <v>142</v>
      </c>
      <c r="I20" s="6" t="s">
        <v>124</v>
      </c>
      <c r="J20" s="6" t="s">
        <v>143</v>
      </c>
      <c r="K20" s="6" t="s">
        <v>144</v>
      </c>
      <c r="L20" s="6" t="s">
        <v>118</v>
      </c>
      <c r="M20" s="6" t="s">
        <v>36</v>
      </c>
      <c r="N20" s="6" t="s">
        <v>29</v>
      </c>
      <c r="O20" s="6" t="s">
        <v>26</v>
      </c>
      <c r="P20" s="14" t="s">
        <v>25</v>
      </c>
      <c r="Q20" s="3" t="s">
        <v>18</v>
      </c>
      <c r="U20" s="56" t="s">
        <v>145</v>
      </c>
      <c r="V20" s="20">
        <v>-1600</v>
      </c>
      <c r="W20" s="20"/>
    </row>
    <row r="21" spans="1:32" s="20" customFormat="1" x14ac:dyDescent="0.2">
      <c r="A21" s="34" t="s">
        <v>42</v>
      </c>
      <c r="B21" s="25"/>
      <c r="C21" s="35">
        <v>33283.359080000002</v>
      </c>
      <c r="D21" s="35"/>
      <c r="E21" s="20">
        <f t="shared" ref="E21:E52" si="0">+(C21-C$7)/C$8</f>
        <v>-3280.0441238132898</v>
      </c>
      <c r="F21" s="20">
        <f t="shared" ref="F21:F52" si="1">ROUND(2*E21,0)/2</f>
        <v>-3280</v>
      </c>
      <c r="G21" s="20">
        <f t="shared" ref="G21:G52" si="2">+C21-(C$7+F21*C$8)</f>
        <v>-0.16616000000067288</v>
      </c>
      <c r="H21" s="20">
        <f>G21</f>
        <v>-0.16616000000067288</v>
      </c>
      <c r="J21" s="21"/>
      <c r="P21" s="22"/>
      <c r="Q21" s="23">
        <f t="shared" ref="Q21:Q52" si="3">+C21-15018.5</f>
        <v>18264.859080000002</v>
      </c>
      <c r="V21" s="20">
        <v>-1400</v>
      </c>
    </row>
    <row r="22" spans="1:32" s="20" customFormat="1" x14ac:dyDescent="0.2">
      <c r="A22" s="33" t="s">
        <v>43</v>
      </c>
      <c r="B22" s="27"/>
      <c r="C22" s="36">
        <v>39037.502</v>
      </c>
      <c r="D22" s="36"/>
      <c r="E22" s="20">
        <f t="shared" si="0"/>
        <v>-1752.0305956263362</v>
      </c>
      <c r="F22" s="20">
        <f t="shared" si="1"/>
        <v>-1752</v>
      </c>
      <c r="G22" s="20">
        <f t="shared" si="2"/>
        <v>-0.11521599999832688</v>
      </c>
      <c r="H22" s="20">
        <f>G22</f>
        <v>-0.11521599999832688</v>
      </c>
      <c r="I22" s="21"/>
      <c r="P22" s="22"/>
      <c r="Q22" s="23">
        <f t="shared" si="3"/>
        <v>24019.002</v>
      </c>
      <c r="V22" s="20">
        <v>-1200</v>
      </c>
    </row>
    <row r="23" spans="1:32" s="20" customFormat="1" x14ac:dyDescent="0.2">
      <c r="A23" s="33" t="s">
        <v>44</v>
      </c>
      <c r="B23" s="27"/>
      <c r="C23" s="36">
        <v>40528.79</v>
      </c>
      <c r="D23" s="36"/>
      <c r="E23" s="20">
        <f t="shared" si="0"/>
        <v>-1356.0188402521985</v>
      </c>
      <c r="F23" s="20">
        <f t="shared" si="1"/>
        <v>-1356</v>
      </c>
      <c r="G23" s="20">
        <f t="shared" si="2"/>
        <v>-7.0948000000498723E-2</v>
      </c>
      <c r="I23" s="20">
        <f t="shared" ref="I23:I54" si="4">G23</f>
        <v>-7.0948000000498723E-2</v>
      </c>
      <c r="P23" s="22"/>
      <c r="Q23" s="23">
        <f t="shared" si="3"/>
        <v>25510.29</v>
      </c>
      <c r="V23" s="20">
        <v>-1000</v>
      </c>
    </row>
    <row r="24" spans="1:32" s="20" customFormat="1" x14ac:dyDescent="0.2">
      <c r="A24" s="33" t="s">
        <v>44</v>
      </c>
      <c r="B24" s="27"/>
      <c r="C24" s="36">
        <v>40562.680999999997</v>
      </c>
      <c r="D24" s="36"/>
      <c r="E24" s="20">
        <f t="shared" si="0"/>
        <v>-1347.0190800439871</v>
      </c>
      <c r="F24" s="20">
        <f t="shared" si="1"/>
        <v>-1347</v>
      </c>
      <c r="G24" s="20">
        <f t="shared" si="2"/>
        <v>-7.1851000007882249E-2</v>
      </c>
      <c r="I24" s="20">
        <f t="shared" si="4"/>
        <v>-7.1851000007882249E-2</v>
      </c>
      <c r="P24" s="22"/>
      <c r="Q24" s="23">
        <f t="shared" si="3"/>
        <v>25544.180999999997</v>
      </c>
      <c r="V24" s="20">
        <v>-800</v>
      </c>
    </row>
    <row r="25" spans="1:32" s="20" customFormat="1" x14ac:dyDescent="0.2">
      <c r="A25" s="33" t="s">
        <v>45</v>
      </c>
      <c r="B25" s="27"/>
      <c r="C25" s="36">
        <v>40837.599000000002</v>
      </c>
      <c r="D25" s="36"/>
      <c r="E25" s="20">
        <f t="shared" si="0"/>
        <v>-1274.014563301447</v>
      </c>
      <c r="F25" s="20">
        <f t="shared" si="1"/>
        <v>-1274</v>
      </c>
      <c r="G25" s="20">
        <f t="shared" si="2"/>
        <v>-5.4841999997734092E-2</v>
      </c>
      <c r="I25" s="20">
        <f t="shared" si="4"/>
        <v>-5.4841999997734092E-2</v>
      </c>
      <c r="P25" s="22"/>
      <c r="Q25" s="23">
        <f t="shared" si="3"/>
        <v>25819.099000000002</v>
      </c>
      <c r="V25" s="20">
        <v>-600</v>
      </c>
      <c r="AB25" s="20">
        <v>12</v>
      </c>
      <c r="AD25" s="20" t="s">
        <v>30</v>
      </c>
      <c r="AF25" s="20" t="s">
        <v>31</v>
      </c>
    </row>
    <row r="26" spans="1:32" s="20" customFormat="1" x14ac:dyDescent="0.2">
      <c r="A26" s="33" t="s">
        <v>46</v>
      </c>
      <c r="B26" s="27"/>
      <c r="C26" s="36">
        <v>40856.417000000001</v>
      </c>
      <c r="D26" s="36"/>
      <c r="E26" s="20">
        <f t="shared" si="0"/>
        <v>-1269.0174405373461</v>
      </c>
      <c r="F26" s="20">
        <f t="shared" si="1"/>
        <v>-1269</v>
      </c>
      <c r="G26" s="20">
        <f t="shared" si="2"/>
        <v>-6.567699999868637E-2</v>
      </c>
      <c r="I26" s="20">
        <f t="shared" si="4"/>
        <v>-6.567699999868637E-2</v>
      </c>
      <c r="P26" s="22"/>
      <c r="Q26" s="23">
        <f t="shared" si="3"/>
        <v>25837.917000000001</v>
      </c>
      <c r="V26" s="20">
        <v>-400</v>
      </c>
    </row>
    <row r="27" spans="1:32" s="20" customFormat="1" x14ac:dyDescent="0.2">
      <c r="A27" s="33" t="s">
        <v>45</v>
      </c>
      <c r="B27" s="27"/>
      <c r="C27" s="36">
        <v>40856.423000000003</v>
      </c>
      <c r="D27" s="36"/>
      <c r="E27" s="20">
        <f t="shared" si="0"/>
        <v>-1269.0158472364326</v>
      </c>
      <c r="F27" s="20">
        <f t="shared" si="1"/>
        <v>-1269</v>
      </c>
      <c r="G27" s="20">
        <f t="shared" si="2"/>
        <v>-5.9676999997464009E-2</v>
      </c>
      <c r="I27" s="20">
        <f t="shared" si="4"/>
        <v>-5.9676999997464009E-2</v>
      </c>
      <c r="P27" s="22"/>
      <c r="Q27" s="23">
        <f t="shared" si="3"/>
        <v>25837.923000000003</v>
      </c>
      <c r="V27" s="20">
        <v>-200</v>
      </c>
      <c r="AA27" s="20" t="s">
        <v>32</v>
      </c>
      <c r="AB27" s="20">
        <v>6</v>
      </c>
      <c r="AD27" s="20" t="s">
        <v>30</v>
      </c>
      <c r="AF27" s="20" t="s">
        <v>31</v>
      </c>
    </row>
    <row r="28" spans="1:32" s="20" customFormat="1" x14ac:dyDescent="0.2">
      <c r="A28" s="33" t="s">
        <v>47</v>
      </c>
      <c r="B28" s="27"/>
      <c r="C28" s="36">
        <v>40890.305</v>
      </c>
      <c r="D28" s="36"/>
      <c r="E28" s="20">
        <f t="shared" si="0"/>
        <v>-1260.0184769795906</v>
      </c>
      <c r="F28" s="20">
        <f t="shared" si="1"/>
        <v>-1260</v>
      </c>
      <c r="G28" s="20">
        <f t="shared" si="2"/>
        <v>-6.9580000003043097E-2</v>
      </c>
      <c r="I28" s="20">
        <f t="shared" si="4"/>
        <v>-6.9580000003043097E-2</v>
      </c>
      <c r="P28" s="22"/>
      <c r="Q28" s="23">
        <f t="shared" si="3"/>
        <v>25871.805</v>
      </c>
      <c r="V28" s="20">
        <v>0</v>
      </c>
      <c r="W28" s="20">
        <f t="shared" ref="W28:W38" si="5">+D$11+D$12*V28+D$13*V28^2</f>
        <v>1.9981033845319324E-6</v>
      </c>
    </row>
    <row r="29" spans="1:32" s="20" customFormat="1" x14ac:dyDescent="0.2">
      <c r="A29" s="33" t="s">
        <v>47</v>
      </c>
      <c r="B29" s="27"/>
      <c r="C29" s="36">
        <v>40890.313000000002</v>
      </c>
      <c r="D29" s="36"/>
      <c r="E29" s="20">
        <f t="shared" si="0"/>
        <v>-1260.0163525783726</v>
      </c>
      <c r="F29" s="20">
        <f t="shared" si="1"/>
        <v>-1260</v>
      </c>
      <c r="G29" s="20">
        <f t="shared" si="2"/>
        <v>-6.1580000001413282E-2</v>
      </c>
      <c r="I29" s="20">
        <f t="shared" si="4"/>
        <v>-6.1580000001413282E-2</v>
      </c>
      <c r="P29" s="22"/>
      <c r="Q29" s="23">
        <f t="shared" si="3"/>
        <v>25871.813000000002</v>
      </c>
      <c r="V29" s="20">
        <v>200</v>
      </c>
      <c r="W29" s="20">
        <f t="shared" si="5"/>
        <v>-1.1023988145778887E-2</v>
      </c>
      <c r="AA29" s="20" t="s">
        <v>32</v>
      </c>
      <c r="AB29" s="20">
        <v>6</v>
      </c>
      <c r="AD29" s="20" t="s">
        <v>30</v>
      </c>
      <c r="AF29" s="20" t="s">
        <v>31</v>
      </c>
    </row>
    <row r="30" spans="1:32" s="20" customFormat="1" x14ac:dyDescent="0.2">
      <c r="A30" s="33" t="s">
        <v>48</v>
      </c>
      <c r="B30" s="27"/>
      <c r="C30" s="36">
        <v>41176.517999999996</v>
      </c>
      <c r="D30" s="36"/>
      <c r="E30" s="20">
        <f t="shared" si="0"/>
        <v>-1184.014571267953</v>
      </c>
      <c r="F30" s="20">
        <f t="shared" si="1"/>
        <v>-1184</v>
      </c>
      <c r="G30" s="20">
        <f t="shared" si="2"/>
        <v>-5.4872000007890165E-2</v>
      </c>
      <c r="I30" s="20">
        <f t="shared" si="4"/>
        <v>-5.4872000007890165E-2</v>
      </c>
      <c r="P30" s="22"/>
      <c r="Q30" s="23">
        <f t="shared" si="3"/>
        <v>26158.017999999996</v>
      </c>
      <c r="V30" s="20">
        <v>400</v>
      </c>
      <c r="W30" s="20">
        <f t="shared" si="5"/>
        <v>-1.9490057586450751E-2</v>
      </c>
    </row>
    <row r="31" spans="1:32" s="20" customFormat="1" x14ac:dyDescent="0.2">
      <c r="A31" s="33" t="s">
        <v>49</v>
      </c>
      <c r="B31" s="27"/>
      <c r="C31" s="36">
        <v>41176.517999999996</v>
      </c>
      <c r="D31" s="36"/>
      <c r="E31" s="20">
        <f t="shared" si="0"/>
        <v>-1184.014571267953</v>
      </c>
      <c r="F31" s="20">
        <f t="shared" si="1"/>
        <v>-1184</v>
      </c>
      <c r="G31" s="20">
        <f t="shared" si="2"/>
        <v>-5.4872000007890165E-2</v>
      </c>
      <c r="I31" s="20">
        <f t="shared" si="4"/>
        <v>-5.4872000007890165E-2</v>
      </c>
      <c r="P31" s="22"/>
      <c r="Q31" s="23">
        <f t="shared" si="3"/>
        <v>26158.017999999996</v>
      </c>
      <c r="V31" s="20">
        <v>600</v>
      </c>
      <c r="W31" s="20">
        <f t="shared" si="5"/>
        <v>-2.5396210218631053E-2</v>
      </c>
      <c r="AA31" s="20" t="s">
        <v>32</v>
      </c>
      <c r="AB31" s="20">
        <v>7</v>
      </c>
      <c r="AD31" s="20" t="s">
        <v>30</v>
      </c>
      <c r="AF31" s="20" t="s">
        <v>31</v>
      </c>
    </row>
    <row r="32" spans="1:32" s="20" customFormat="1" x14ac:dyDescent="0.2">
      <c r="A32" s="33" t="s">
        <v>48</v>
      </c>
      <c r="B32" s="27"/>
      <c r="C32" s="36">
        <v>41210.408000000003</v>
      </c>
      <c r="D32" s="36"/>
      <c r="E32" s="20">
        <f t="shared" si="0"/>
        <v>-1175.0150766098909</v>
      </c>
      <c r="F32" s="20">
        <f t="shared" si="1"/>
        <v>-1175</v>
      </c>
      <c r="G32" s="20">
        <f t="shared" si="2"/>
        <v>-5.6774999997287523E-2</v>
      </c>
      <c r="I32" s="20">
        <f t="shared" si="4"/>
        <v>-5.6774999997287523E-2</v>
      </c>
      <c r="P32" s="22"/>
      <c r="Q32" s="23">
        <f t="shared" si="3"/>
        <v>26191.908000000003</v>
      </c>
      <c r="V32" s="20">
        <v>800</v>
      </c>
      <c r="W32" s="20">
        <f t="shared" si="5"/>
        <v>-2.8742446042319812E-2</v>
      </c>
      <c r="AA32" s="20" t="s">
        <v>32</v>
      </c>
      <c r="AB32" s="20">
        <v>6</v>
      </c>
      <c r="AD32" s="20" t="s">
        <v>30</v>
      </c>
      <c r="AF32" s="20" t="s">
        <v>31</v>
      </c>
    </row>
    <row r="33" spans="1:32" s="20" customFormat="1" x14ac:dyDescent="0.2">
      <c r="A33" s="33" t="s">
        <v>49</v>
      </c>
      <c r="B33" s="27"/>
      <c r="C33" s="36">
        <v>41210.408000000003</v>
      </c>
      <c r="D33" s="36"/>
      <c r="E33" s="20">
        <f t="shared" si="0"/>
        <v>-1175.0150766098909</v>
      </c>
      <c r="F33" s="20">
        <f t="shared" si="1"/>
        <v>-1175</v>
      </c>
      <c r="G33" s="20">
        <f t="shared" si="2"/>
        <v>-5.6774999997287523E-2</v>
      </c>
      <c r="I33" s="20">
        <f t="shared" si="4"/>
        <v>-5.6774999997287523E-2</v>
      </c>
      <c r="P33" s="22"/>
      <c r="Q33" s="23">
        <f t="shared" si="3"/>
        <v>26191.908000000003</v>
      </c>
      <c r="V33" s="20">
        <v>1000</v>
      </c>
      <c r="W33" s="20">
        <f t="shared" si="5"/>
        <v>-2.9528765057517004E-2</v>
      </c>
      <c r="AA33" s="20" t="s">
        <v>32</v>
      </c>
      <c r="AB33" s="20">
        <v>10</v>
      </c>
      <c r="AD33" s="20" t="s">
        <v>30</v>
      </c>
      <c r="AF33" s="20" t="s">
        <v>31</v>
      </c>
    </row>
    <row r="34" spans="1:32" s="20" customFormat="1" x14ac:dyDescent="0.2">
      <c r="A34" s="33" t="s">
        <v>48</v>
      </c>
      <c r="B34" s="27"/>
      <c r="C34" s="36">
        <v>41225.472000000002</v>
      </c>
      <c r="D34" s="36"/>
      <c r="E34" s="20">
        <f t="shared" si="0"/>
        <v>-1171.0148291171495</v>
      </c>
      <c r="F34" s="20">
        <f t="shared" si="1"/>
        <v>-1171</v>
      </c>
      <c r="G34" s="20">
        <f t="shared" si="2"/>
        <v>-5.5843000001914334E-2</v>
      </c>
      <c r="I34" s="20">
        <f t="shared" si="4"/>
        <v>-5.5843000001914334E-2</v>
      </c>
      <c r="N34" s="21"/>
      <c r="P34" s="22"/>
      <c r="Q34" s="23">
        <f t="shared" si="3"/>
        <v>26206.972000000002</v>
      </c>
      <c r="V34" s="20">
        <v>1200</v>
      </c>
      <c r="W34" s="20">
        <f t="shared" si="5"/>
        <v>-2.7755167264222648E-2</v>
      </c>
      <c r="AA34" s="20" t="s">
        <v>32</v>
      </c>
      <c r="AB34" s="20">
        <v>8</v>
      </c>
      <c r="AD34" s="20" t="s">
        <v>33</v>
      </c>
      <c r="AF34" s="20" t="s">
        <v>31</v>
      </c>
    </row>
    <row r="35" spans="1:32" s="20" customFormat="1" x14ac:dyDescent="0.2">
      <c r="A35" s="33" t="s">
        <v>49</v>
      </c>
      <c r="B35" s="27"/>
      <c r="C35" s="36">
        <v>41225.472000000002</v>
      </c>
      <c r="D35" s="36"/>
      <c r="E35" s="20">
        <f t="shared" si="0"/>
        <v>-1171.0148291171495</v>
      </c>
      <c r="F35" s="20">
        <f t="shared" si="1"/>
        <v>-1171</v>
      </c>
      <c r="G35" s="20">
        <f t="shared" si="2"/>
        <v>-5.5843000001914334E-2</v>
      </c>
      <c r="I35" s="20">
        <f t="shared" si="4"/>
        <v>-5.5843000001914334E-2</v>
      </c>
      <c r="P35" s="22"/>
      <c r="Q35" s="23">
        <f t="shared" si="3"/>
        <v>26206.972000000002</v>
      </c>
      <c r="V35" s="20">
        <v>1400</v>
      </c>
      <c r="W35" s="20">
        <f t="shared" si="5"/>
        <v>-2.3421652662436732E-2</v>
      </c>
      <c r="AA35" s="20" t="s">
        <v>32</v>
      </c>
      <c r="AB35" s="20">
        <v>5</v>
      </c>
      <c r="AD35" s="20" t="s">
        <v>30</v>
      </c>
      <c r="AF35" s="20" t="s">
        <v>31</v>
      </c>
    </row>
    <row r="36" spans="1:32" s="20" customFormat="1" x14ac:dyDescent="0.2">
      <c r="A36" s="33" t="s">
        <v>50</v>
      </c>
      <c r="B36" s="27"/>
      <c r="C36" s="36">
        <v>41240.538999999997</v>
      </c>
      <c r="D36" s="36"/>
      <c r="E36" s="20">
        <f t="shared" si="0"/>
        <v>-1167.0137849739522</v>
      </c>
      <c r="F36" s="20">
        <f t="shared" si="1"/>
        <v>-1167</v>
      </c>
      <c r="G36" s="20">
        <f t="shared" si="2"/>
        <v>-5.1911000002291985E-2</v>
      </c>
      <c r="I36" s="20">
        <f t="shared" si="4"/>
        <v>-5.1911000002291985E-2</v>
      </c>
      <c r="P36" s="22"/>
      <c r="Q36" s="23">
        <f t="shared" si="3"/>
        <v>26222.038999999997</v>
      </c>
      <c r="V36" s="20">
        <v>1600</v>
      </c>
      <c r="W36" s="20">
        <f t="shared" si="5"/>
        <v>-1.6528221252159275E-2</v>
      </c>
      <c r="AA36" s="20" t="s">
        <v>32</v>
      </c>
      <c r="AB36" s="20">
        <v>6</v>
      </c>
      <c r="AD36" s="20" t="s">
        <v>30</v>
      </c>
      <c r="AF36" s="20" t="s">
        <v>31</v>
      </c>
    </row>
    <row r="37" spans="1:32" s="20" customFormat="1" x14ac:dyDescent="0.2">
      <c r="A37" s="33" t="s">
        <v>50</v>
      </c>
      <c r="B37" s="27"/>
      <c r="C37" s="36">
        <v>41244.307000000001</v>
      </c>
      <c r="D37" s="36"/>
      <c r="E37" s="20">
        <f t="shared" si="0"/>
        <v>-1166.0131920004612</v>
      </c>
      <c r="F37" s="20">
        <f t="shared" si="1"/>
        <v>-1166</v>
      </c>
      <c r="G37" s="20">
        <f t="shared" si="2"/>
        <v>-4.9678000003041234E-2</v>
      </c>
      <c r="I37" s="20">
        <f t="shared" si="4"/>
        <v>-4.9678000003041234E-2</v>
      </c>
      <c r="P37" s="22"/>
      <c r="Q37" s="23">
        <f t="shared" si="3"/>
        <v>26225.807000000001</v>
      </c>
      <c r="V37" s="20">
        <v>1800</v>
      </c>
      <c r="W37" s="20">
        <f t="shared" si="5"/>
        <v>-7.0748730333902443E-3</v>
      </c>
      <c r="AA37" s="20" t="s">
        <v>32</v>
      </c>
      <c r="AB37" s="20">
        <v>6</v>
      </c>
      <c r="AD37" s="20" t="s">
        <v>30</v>
      </c>
      <c r="AF37" s="20" t="s">
        <v>31</v>
      </c>
    </row>
    <row r="38" spans="1:32" s="20" customFormat="1" x14ac:dyDescent="0.2">
      <c r="A38" s="33" t="s">
        <v>51</v>
      </c>
      <c r="B38" s="27"/>
      <c r="C38" s="36">
        <v>41308.311000000002</v>
      </c>
      <c r="D38" s="36"/>
      <c r="E38" s="20">
        <f t="shared" si="0"/>
        <v>-1149.0169200590478</v>
      </c>
      <c r="F38" s="20">
        <f t="shared" si="1"/>
        <v>-1149</v>
      </c>
      <c r="G38" s="20">
        <f t="shared" si="2"/>
        <v>-6.3716999997268431E-2</v>
      </c>
      <c r="I38" s="20">
        <f t="shared" si="4"/>
        <v>-6.3716999997268431E-2</v>
      </c>
      <c r="P38" s="22"/>
      <c r="Q38" s="23">
        <f t="shared" si="3"/>
        <v>26289.811000000002</v>
      </c>
      <c r="V38" s="20">
        <v>2000</v>
      </c>
      <c r="W38" s="20">
        <f t="shared" si="5"/>
        <v>4.9383919938703474E-3</v>
      </c>
    </row>
    <row r="39" spans="1:32" s="20" customFormat="1" x14ac:dyDescent="0.2">
      <c r="A39" s="33" t="s">
        <v>52</v>
      </c>
      <c r="B39" s="27"/>
      <c r="C39" s="36">
        <v>41598.305</v>
      </c>
      <c r="D39" s="36"/>
      <c r="E39" s="20">
        <f t="shared" si="0"/>
        <v>-1072.0089692219412</v>
      </c>
      <c r="F39" s="20">
        <f t="shared" si="1"/>
        <v>-1072</v>
      </c>
      <c r="G39" s="20">
        <f t="shared" si="2"/>
        <v>-3.3776000003854278E-2</v>
      </c>
      <c r="I39" s="20">
        <f t="shared" si="4"/>
        <v>-3.3776000003854278E-2</v>
      </c>
      <c r="P39" s="22"/>
      <c r="Q39" s="23">
        <f t="shared" si="3"/>
        <v>26579.805</v>
      </c>
      <c r="V39" s="20">
        <v>2200</v>
      </c>
      <c r="AA39" s="20" t="s">
        <v>32</v>
      </c>
      <c r="AB39" s="20">
        <v>6</v>
      </c>
      <c r="AD39" s="20" t="s">
        <v>30</v>
      </c>
      <c r="AF39" s="20" t="s">
        <v>31</v>
      </c>
    </row>
    <row r="40" spans="1:32" s="20" customFormat="1" x14ac:dyDescent="0.2">
      <c r="A40" s="33" t="s">
        <v>53</v>
      </c>
      <c r="B40" s="27"/>
      <c r="C40" s="36">
        <v>41933.46</v>
      </c>
      <c r="D40" s="36"/>
      <c r="E40" s="20">
        <f t="shared" si="0"/>
        <v>-983.00850796132704</v>
      </c>
      <c r="F40" s="20">
        <f t="shared" si="1"/>
        <v>-983</v>
      </c>
      <c r="G40" s="20">
        <f t="shared" si="2"/>
        <v>-3.2039000005170237E-2</v>
      </c>
      <c r="I40" s="20">
        <f t="shared" si="4"/>
        <v>-3.2039000005170237E-2</v>
      </c>
      <c r="P40" s="22"/>
      <c r="Q40" s="23">
        <f t="shared" si="3"/>
        <v>26914.959999999999</v>
      </c>
      <c r="V40" s="20">
        <v>2400</v>
      </c>
    </row>
    <row r="41" spans="1:32" s="20" customFormat="1" x14ac:dyDescent="0.2">
      <c r="A41" s="33" t="s">
        <v>54</v>
      </c>
      <c r="B41" s="27"/>
      <c r="C41" s="36">
        <v>41978.646000000001</v>
      </c>
      <c r="D41" s="36"/>
      <c r="E41" s="20">
        <f t="shared" si="0"/>
        <v>-971.00935878401435</v>
      </c>
      <c r="F41" s="20">
        <f t="shared" si="1"/>
        <v>-971</v>
      </c>
      <c r="G41" s="20">
        <f t="shared" si="2"/>
        <v>-3.5242999998445157E-2</v>
      </c>
      <c r="I41" s="20">
        <f t="shared" si="4"/>
        <v>-3.5242999998445157E-2</v>
      </c>
      <c r="J41" s="21"/>
      <c r="P41" s="22"/>
      <c r="Q41" s="23">
        <f t="shared" si="3"/>
        <v>26960.146000000001</v>
      </c>
      <c r="V41" s="20">
        <v>2600</v>
      </c>
    </row>
    <row r="42" spans="1:32" s="20" customFormat="1" x14ac:dyDescent="0.2">
      <c r="A42" s="33" t="s">
        <v>55</v>
      </c>
      <c r="B42" s="27"/>
      <c r="C42" s="36">
        <v>41982.411</v>
      </c>
      <c r="D42" s="36"/>
      <c r="E42" s="20">
        <f t="shared" si="0"/>
        <v>-970.00956246098121</v>
      </c>
      <c r="F42" s="20">
        <f t="shared" si="1"/>
        <v>-970</v>
      </c>
      <c r="G42" s="20">
        <f t="shared" si="2"/>
        <v>-3.6010000003443565E-2</v>
      </c>
      <c r="I42" s="20">
        <f t="shared" si="4"/>
        <v>-3.6010000003443565E-2</v>
      </c>
      <c r="P42" s="22"/>
      <c r="Q42" s="23">
        <f t="shared" si="3"/>
        <v>26963.911</v>
      </c>
      <c r="V42" s="20">
        <v>2800</v>
      </c>
      <c r="AA42" s="20" t="s">
        <v>32</v>
      </c>
      <c r="AF42" s="20" t="s">
        <v>34</v>
      </c>
    </row>
    <row r="43" spans="1:32" s="20" customFormat="1" x14ac:dyDescent="0.2">
      <c r="A43" s="33" t="s">
        <v>55</v>
      </c>
      <c r="B43" s="27"/>
      <c r="C43" s="36">
        <v>41982.413</v>
      </c>
      <c r="D43" s="36"/>
      <c r="E43" s="20">
        <f t="shared" si="0"/>
        <v>-970.00903136067666</v>
      </c>
      <c r="F43" s="20">
        <f t="shared" si="1"/>
        <v>-970</v>
      </c>
      <c r="G43" s="20">
        <f t="shared" si="2"/>
        <v>-3.4010000003036112E-2</v>
      </c>
      <c r="I43" s="20">
        <f t="shared" si="4"/>
        <v>-3.4010000003036112E-2</v>
      </c>
      <c r="P43" s="22"/>
      <c r="Q43" s="23">
        <f t="shared" si="3"/>
        <v>26963.913</v>
      </c>
      <c r="V43" s="20">
        <v>3000</v>
      </c>
      <c r="AA43" s="20" t="s">
        <v>32</v>
      </c>
      <c r="AB43" s="20">
        <v>8</v>
      </c>
      <c r="AD43" s="20" t="s">
        <v>30</v>
      </c>
      <c r="AF43" s="20" t="s">
        <v>31</v>
      </c>
    </row>
    <row r="44" spans="1:32" s="20" customFormat="1" x14ac:dyDescent="0.2">
      <c r="A44" s="33" t="s">
        <v>55</v>
      </c>
      <c r="B44" s="27"/>
      <c r="C44" s="36">
        <v>41997.470999999998</v>
      </c>
      <c r="D44" s="36"/>
      <c r="E44" s="20">
        <f t="shared" si="0"/>
        <v>-966.01037716884878</v>
      </c>
      <c r="F44" s="20">
        <f t="shared" si="1"/>
        <v>-966</v>
      </c>
      <c r="G44" s="20">
        <f t="shared" si="2"/>
        <v>-3.9078000001609325E-2</v>
      </c>
      <c r="I44" s="20">
        <f t="shared" si="4"/>
        <v>-3.9078000001609325E-2</v>
      </c>
      <c r="P44" s="22"/>
      <c r="Q44" s="23">
        <f t="shared" si="3"/>
        <v>26978.970999999998</v>
      </c>
      <c r="V44" s="20">
        <v>3200</v>
      </c>
      <c r="AA44" s="20" t="s">
        <v>32</v>
      </c>
      <c r="AF44" s="20" t="s">
        <v>34</v>
      </c>
    </row>
    <row r="45" spans="1:32" s="20" customFormat="1" x14ac:dyDescent="0.2">
      <c r="A45" s="33" t="s">
        <v>56</v>
      </c>
      <c r="B45" s="27"/>
      <c r="C45" s="36">
        <v>42385.358</v>
      </c>
      <c r="D45" s="36"/>
      <c r="E45" s="20">
        <f t="shared" si="0"/>
        <v>-863.00692528241973</v>
      </c>
      <c r="F45" s="20">
        <f t="shared" si="1"/>
        <v>-863</v>
      </c>
      <c r="G45" s="20">
        <f t="shared" si="2"/>
        <v>-2.6079000002937391E-2</v>
      </c>
      <c r="I45" s="20">
        <f t="shared" si="4"/>
        <v>-2.6079000002937391E-2</v>
      </c>
      <c r="P45" s="22"/>
      <c r="Q45" s="23">
        <f t="shared" si="3"/>
        <v>27366.858</v>
      </c>
      <c r="V45" s="20">
        <v>3400</v>
      </c>
    </row>
    <row r="46" spans="1:32" s="20" customFormat="1" x14ac:dyDescent="0.2">
      <c r="A46" s="33" t="s">
        <v>57</v>
      </c>
      <c r="B46" s="27"/>
      <c r="C46" s="36">
        <v>42419.248</v>
      </c>
      <c r="D46" s="36"/>
      <c r="E46" s="20">
        <f t="shared" si="0"/>
        <v>-854.00743062435947</v>
      </c>
      <c r="F46" s="20">
        <f t="shared" si="1"/>
        <v>-854</v>
      </c>
      <c r="G46" s="20">
        <f t="shared" si="2"/>
        <v>-2.7981999999610707E-2</v>
      </c>
      <c r="I46" s="20">
        <f t="shared" si="4"/>
        <v>-2.7981999999610707E-2</v>
      </c>
      <c r="P46" s="22"/>
      <c r="Q46" s="23">
        <f t="shared" si="3"/>
        <v>27400.748</v>
      </c>
      <c r="V46" s="20">
        <v>3600</v>
      </c>
    </row>
    <row r="47" spans="1:32" s="20" customFormat="1" x14ac:dyDescent="0.2">
      <c r="A47" s="33" t="s">
        <v>57</v>
      </c>
      <c r="B47" s="27"/>
      <c r="C47" s="36">
        <v>42419.250999999997</v>
      </c>
      <c r="D47" s="36"/>
      <c r="E47" s="20">
        <f t="shared" si="0"/>
        <v>-854.00663397390372</v>
      </c>
      <c r="F47" s="20">
        <f t="shared" si="1"/>
        <v>-854</v>
      </c>
      <c r="G47" s="20">
        <f t="shared" si="2"/>
        <v>-2.4982000002637506E-2</v>
      </c>
      <c r="I47" s="20">
        <f t="shared" si="4"/>
        <v>-2.4982000002637506E-2</v>
      </c>
      <c r="P47" s="22"/>
      <c r="Q47" s="23">
        <f t="shared" si="3"/>
        <v>27400.750999999997</v>
      </c>
      <c r="V47" s="20">
        <v>3800</v>
      </c>
    </row>
    <row r="48" spans="1:32" s="20" customFormat="1" x14ac:dyDescent="0.2">
      <c r="A48" s="33" t="s">
        <v>58</v>
      </c>
      <c r="B48" s="27"/>
      <c r="C48" s="36">
        <v>42607.531999999999</v>
      </c>
      <c r="D48" s="36"/>
      <c r="E48" s="20">
        <f t="shared" si="0"/>
        <v>-804.00858576752159</v>
      </c>
      <c r="F48" s="20">
        <f t="shared" si="1"/>
        <v>-804</v>
      </c>
      <c r="G48" s="20">
        <f t="shared" si="2"/>
        <v>-3.2332000002497807E-2</v>
      </c>
      <c r="I48" s="20">
        <f t="shared" si="4"/>
        <v>-3.2332000002497807E-2</v>
      </c>
      <c r="P48" s="22"/>
      <c r="Q48" s="23">
        <f t="shared" si="3"/>
        <v>27589.031999999999</v>
      </c>
      <c r="V48" s="20">
        <v>4000</v>
      </c>
    </row>
    <row r="49" spans="1:22" s="20" customFormat="1" x14ac:dyDescent="0.2">
      <c r="A49" s="33" t="s">
        <v>59</v>
      </c>
      <c r="B49" s="27"/>
      <c r="C49" s="36">
        <v>42633.9</v>
      </c>
      <c r="D49" s="36"/>
      <c r="E49" s="20">
        <f t="shared" si="0"/>
        <v>-797.00655935430962</v>
      </c>
      <c r="F49" s="20">
        <f t="shared" si="1"/>
        <v>-797</v>
      </c>
      <c r="G49" s="20">
        <f t="shared" si="2"/>
        <v>-2.4701000002096407E-2</v>
      </c>
      <c r="I49" s="20">
        <f t="shared" si="4"/>
        <v>-2.4701000002096407E-2</v>
      </c>
      <c r="P49" s="22"/>
      <c r="Q49" s="23">
        <f t="shared" si="3"/>
        <v>27615.4</v>
      </c>
      <c r="V49" s="20">
        <v>4200</v>
      </c>
    </row>
    <row r="50" spans="1:22" s="20" customFormat="1" x14ac:dyDescent="0.2">
      <c r="A50" s="33" t="s">
        <v>58</v>
      </c>
      <c r="B50" s="27"/>
      <c r="C50" s="36">
        <v>42641.436000000002</v>
      </c>
      <c r="D50" s="36"/>
      <c r="E50" s="20">
        <f t="shared" si="0"/>
        <v>-795.0053734073299</v>
      </c>
      <c r="F50" s="20">
        <f t="shared" si="1"/>
        <v>-795</v>
      </c>
      <c r="G50" s="20">
        <f t="shared" si="2"/>
        <v>-2.0235000003594905E-2</v>
      </c>
      <c r="I50" s="20">
        <f t="shared" si="4"/>
        <v>-2.0235000003594905E-2</v>
      </c>
      <c r="P50" s="22"/>
      <c r="Q50" s="23">
        <f t="shared" si="3"/>
        <v>27622.936000000002</v>
      </c>
      <c r="V50" s="20">
        <v>4400</v>
      </c>
    </row>
    <row r="51" spans="1:22" s="20" customFormat="1" x14ac:dyDescent="0.2">
      <c r="A51" s="33" t="s">
        <v>59</v>
      </c>
      <c r="B51" s="27"/>
      <c r="C51" s="36">
        <v>42652.74</v>
      </c>
      <c r="D51" s="36"/>
      <c r="E51" s="20">
        <f t="shared" si="0"/>
        <v>-792.00359448686118</v>
      </c>
      <c r="F51" s="20">
        <f t="shared" si="1"/>
        <v>-792</v>
      </c>
      <c r="G51" s="20">
        <f t="shared" si="2"/>
        <v>-1.3536000005842652E-2</v>
      </c>
      <c r="I51" s="20">
        <f t="shared" si="4"/>
        <v>-1.3536000005842652E-2</v>
      </c>
      <c r="P51" s="22"/>
      <c r="Q51" s="23">
        <f t="shared" si="3"/>
        <v>27634.239999999998</v>
      </c>
      <c r="V51" s="20">
        <v>4600</v>
      </c>
    </row>
    <row r="52" spans="1:22" s="20" customFormat="1" x14ac:dyDescent="0.2">
      <c r="A52" s="33" t="s">
        <v>58</v>
      </c>
      <c r="B52" s="27"/>
      <c r="C52" s="36">
        <v>42656.5</v>
      </c>
      <c r="D52" s="36"/>
      <c r="E52" s="20">
        <f t="shared" si="0"/>
        <v>-791.00512591458846</v>
      </c>
      <c r="F52" s="20">
        <f t="shared" si="1"/>
        <v>-791</v>
      </c>
      <c r="G52" s="20">
        <f t="shared" si="2"/>
        <v>-1.9303000000945758E-2</v>
      </c>
      <c r="I52" s="20">
        <f t="shared" si="4"/>
        <v>-1.9303000000945758E-2</v>
      </c>
      <c r="P52" s="22"/>
      <c r="Q52" s="23">
        <f t="shared" si="3"/>
        <v>27638</v>
      </c>
    </row>
    <row r="53" spans="1:22" s="20" customFormat="1" x14ac:dyDescent="0.2">
      <c r="A53" s="33" t="s">
        <v>60</v>
      </c>
      <c r="B53" s="27"/>
      <c r="C53" s="36">
        <v>42671.565000000002</v>
      </c>
      <c r="D53" s="36"/>
      <c r="E53" s="20">
        <f t="shared" ref="E53:E84" si="6">+(C53-C$7)/C$8</f>
        <v>-787.00461287169378</v>
      </c>
      <c r="F53" s="20">
        <f t="shared" ref="F53:F84" si="7">ROUND(2*E53,0)/2</f>
        <v>-787</v>
      </c>
      <c r="G53" s="20">
        <f t="shared" ref="G53:G76" si="8">+C53-(C$7+F53*C$8)</f>
        <v>-1.7371000001730863E-2</v>
      </c>
      <c r="I53" s="20">
        <f t="shared" si="4"/>
        <v>-1.7371000001730863E-2</v>
      </c>
      <c r="P53" s="22"/>
      <c r="Q53" s="23">
        <f t="shared" ref="Q53:Q84" si="9">+C53-15018.5</f>
        <v>27653.065000000002</v>
      </c>
    </row>
    <row r="54" spans="1:22" s="20" customFormat="1" x14ac:dyDescent="0.2">
      <c r="A54" s="27" t="s">
        <v>60</v>
      </c>
      <c r="B54" s="27"/>
      <c r="C54" s="36">
        <v>42739.339</v>
      </c>
      <c r="D54" s="36"/>
      <c r="E54" s="20">
        <f t="shared" si="6"/>
        <v>-769.00721685648682</v>
      </c>
      <c r="F54" s="20">
        <f t="shared" si="7"/>
        <v>-769</v>
      </c>
      <c r="G54" s="20">
        <f t="shared" si="8"/>
        <v>-2.7177000003575813E-2</v>
      </c>
      <c r="I54" s="20">
        <f t="shared" si="4"/>
        <v>-2.7177000003575813E-2</v>
      </c>
      <c r="P54" s="22"/>
      <c r="Q54" s="23">
        <f t="shared" si="9"/>
        <v>27720.839</v>
      </c>
    </row>
    <row r="55" spans="1:22" s="20" customFormat="1" x14ac:dyDescent="0.2">
      <c r="A55" s="27" t="s">
        <v>59</v>
      </c>
      <c r="B55" s="27"/>
      <c r="C55" s="36">
        <v>42750.646999999997</v>
      </c>
      <c r="D55" s="36"/>
      <c r="E55" s="20">
        <f t="shared" si="6"/>
        <v>-766.00437573540921</v>
      </c>
      <c r="F55" s="20">
        <f t="shared" si="7"/>
        <v>-766</v>
      </c>
      <c r="G55" s="20">
        <f t="shared" si="8"/>
        <v>-1.6478000005008653E-2</v>
      </c>
      <c r="I55" s="20">
        <f t="shared" ref="I55:I76" si="10">G55</f>
        <v>-1.6478000005008653E-2</v>
      </c>
      <c r="P55" s="22"/>
      <c r="Q55" s="23">
        <f t="shared" si="9"/>
        <v>27732.146999999997</v>
      </c>
    </row>
    <row r="56" spans="1:22" s="20" customFormat="1" x14ac:dyDescent="0.2">
      <c r="A56" s="27" t="s">
        <v>61</v>
      </c>
      <c r="B56" s="27"/>
      <c r="C56" s="36">
        <v>42961.534</v>
      </c>
      <c r="D56" s="36"/>
      <c r="E56" s="20">
        <f t="shared" si="6"/>
        <v>-710.00330078839249</v>
      </c>
      <c r="F56" s="20">
        <f t="shared" si="7"/>
        <v>-710</v>
      </c>
      <c r="G56" s="20">
        <f t="shared" si="8"/>
        <v>-1.2430000002495944E-2</v>
      </c>
      <c r="I56" s="20">
        <f t="shared" si="10"/>
        <v>-1.2430000002495944E-2</v>
      </c>
      <c r="P56" s="22"/>
      <c r="Q56" s="23">
        <f t="shared" si="9"/>
        <v>27943.034</v>
      </c>
    </row>
    <row r="57" spans="1:22" s="20" customFormat="1" x14ac:dyDescent="0.2">
      <c r="A57" s="37" t="s">
        <v>62</v>
      </c>
      <c r="B57" s="27"/>
      <c r="C57" s="36">
        <v>43006.716999999997</v>
      </c>
      <c r="D57" s="36"/>
      <c r="E57" s="20">
        <f t="shared" si="6"/>
        <v>-698.00494826153738</v>
      </c>
      <c r="F57" s="20">
        <f t="shared" si="7"/>
        <v>-698</v>
      </c>
      <c r="G57" s="20">
        <f t="shared" si="8"/>
        <v>-1.8634000007295981E-2</v>
      </c>
      <c r="I57" s="20">
        <f t="shared" si="10"/>
        <v>-1.8634000007295981E-2</v>
      </c>
      <c r="P57" s="22"/>
      <c r="Q57" s="23">
        <f t="shared" si="9"/>
        <v>27988.216999999997</v>
      </c>
    </row>
    <row r="58" spans="1:22" s="20" customFormat="1" x14ac:dyDescent="0.2">
      <c r="A58" s="37" t="s">
        <v>62</v>
      </c>
      <c r="B58" s="27"/>
      <c r="C58" s="36">
        <v>43021.777000000002</v>
      </c>
      <c r="D58" s="36"/>
      <c r="E58" s="20">
        <f t="shared" si="6"/>
        <v>-694.00576296940301</v>
      </c>
      <c r="F58" s="20">
        <f t="shared" si="7"/>
        <v>-694</v>
      </c>
      <c r="G58" s="20">
        <f t="shared" si="8"/>
        <v>-2.1701999998185784E-2</v>
      </c>
      <c r="I58" s="20">
        <f t="shared" si="10"/>
        <v>-2.1701999998185784E-2</v>
      </c>
      <c r="P58" s="22"/>
      <c r="Q58" s="23">
        <f t="shared" si="9"/>
        <v>28003.277000000002</v>
      </c>
    </row>
    <row r="59" spans="1:22" s="20" customFormat="1" x14ac:dyDescent="0.2">
      <c r="A59" s="37" t="s">
        <v>62</v>
      </c>
      <c r="B59" s="27"/>
      <c r="C59" s="36">
        <v>43021.784</v>
      </c>
      <c r="D59" s="36"/>
      <c r="E59" s="20">
        <f t="shared" si="6"/>
        <v>-694.00390411833826</v>
      </c>
      <c r="F59" s="20">
        <f t="shared" si="7"/>
        <v>-694</v>
      </c>
      <c r="G59" s="20">
        <f t="shared" si="8"/>
        <v>-1.4702000000397675E-2</v>
      </c>
      <c r="I59" s="20">
        <f t="shared" si="10"/>
        <v>-1.4702000000397675E-2</v>
      </c>
      <c r="P59" s="22"/>
      <c r="Q59" s="23">
        <f t="shared" si="9"/>
        <v>28003.284</v>
      </c>
    </row>
    <row r="60" spans="1:22" s="20" customFormat="1" x14ac:dyDescent="0.2">
      <c r="A60" s="27" t="s">
        <v>63</v>
      </c>
      <c r="B60" s="27"/>
      <c r="C60" s="36">
        <v>43078.277000000002</v>
      </c>
      <c r="D60" s="36"/>
      <c r="E60" s="20">
        <f t="shared" si="6"/>
        <v>-679.00217937009916</v>
      </c>
      <c r="F60" s="20">
        <f t="shared" si="7"/>
        <v>-679</v>
      </c>
      <c r="G60" s="20">
        <f t="shared" si="8"/>
        <v>-8.2069999989471398E-3</v>
      </c>
      <c r="I60" s="20">
        <f t="shared" si="10"/>
        <v>-8.2069999989471398E-3</v>
      </c>
      <c r="P60" s="22"/>
      <c r="Q60" s="23">
        <f t="shared" si="9"/>
        <v>28059.777000000002</v>
      </c>
    </row>
    <row r="61" spans="1:22" s="20" customFormat="1" x14ac:dyDescent="0.2">
      <c r="A61" s="27" t="s">
        <v>64</v>
      </c>
      <c r="B61" s="27"/>
      <c r="C61" s="36">
        <v>43127.222000000002</v>
      </c>
      <c r="D61" s="36"/>
      <c r="E61" s="20">
        <f t="shared" si="6"/>
        <v>-666.00482717066677</v>
      </c>
      <c r="F61" s="20">
        <f t="shared" si="7"/>
        <v>-666</v>
      </c>
      <c r="G61" s="20">
        <f t="shared" si="8"/>
        <v>-1.8177999998442829E-2</v>
      </c>
      <c r="I61" s="20">
        <f t="shared" si="10"/>
        <v>-1.8177999998442829E-2</v>
      </c>
      <c r="P61" s="22"/>
      <c r="Q61" s="23">
        <f t="shared" si="9"/>
        <v>28108.722000000002</v>
      </c>
    </row>
    <row r="62" spans="1:22" s="20" customFormat="1" x14ac:dyDescent="0.2">
      <c r="A62" s="27" t="s">
        <v>65</v>
      </c>
      <c r="B62" s="27"/>
      <c r="C62" s="36">
        <v>43394.607000000004</v>
      </c>
      <c r="D62" s="36"/>
      <c r="E62" s="20">
        <f t="shared" si="6"/>
        <v>-595.00069972465064</v>
      </c>
      <c r="F62" s="20">
        <f t="shared" si="7"/>
        <v>-595</v>
      </c>
      <c r="G62" s="20">
        <f t="shared" si="8"/>
        <v>-2.6349999970989302E-3</v>
      </c>
      <c r="I62" s="20">
        <f t="shared" si="10"/>
        <v>-2.6349999970989302E-3</v>
      </c>
      <c r="P62" s="22"/>
      <c r="Q62" s="23">
        <f t="shared" si="9"/>
        <v>28376.107000000004</v>
      </c>
    </row>
    <row r="63" spans="1:22" s="20" customFormat="1" x14ac:dyDescent="0.2">
      <c r="A63" s="27" t="s">
        <v>65</v>
      </c>
      <c r="B63" s="27"/>
      <c r="C63" s="36">
        <v>43398.366999999998</v>
      </c>
      <c r="D63" s="36"/>
      <c r="E63" s="20">
        <f t="shared" si="6"/>
        <v>-594.00223115237975</v>
      </c>
      <c r="F63" s="20">
        <f t="shared" si="7"/>
        <v>-594</v>
      </c>
      <c r="G63" s="20">
        <f t="shared" si="8"/>
        <v>-8.4020000067539513E-3</v>
      </c>
      <c r="I63" s="20">
        <f t="shared" si="10"/>
        <v>-8.4020000067539513E-3</v>
      </c>
      <c r="P63" s="22"/>
      <c r="Q63" s="23">
        <f t="shared" si="9"/>
        <v>28379.866999999998</v>
      </c>
    </row>
    <row r="64" spans="1:22" s="20" customFormat="1" x14ac:dyDescent="0.2">
      <c r="A64" s="27" t="s">
        <v>65</v>
      </c>
      <c r="B64" s="27"/>
      <c r="C64" s="36">
        <v>43447.32</v>
      </c>
      <c r="D64" s="36"/>
      <c r="E64" s="20">
        <f t="shared" si="6"/>
        <v>-581.00275455172937</v>
      </c>
      <c r="F64" s="20">
        <f t="shared" si="7"/>
        <v>-581</v>
      </c>
      <c r="G64" s="20">
        <f t="shared" si="8"/>
        <v>-1.0373000004619826E-2</v>
      </c>
      <c r="I64" s="20">
        <f t="shared" si="10"/>
        <v>-1.0373000004619826E-2</v>
      </c>
      <c r="P64" s="22"/>
      <c r="Q64" s="23">
        <f t="shared" si="9"/>
        <v>28428.82</v>
      </c>
    </row>
    <row r="65" spans="1:21" s="20" customFormat="1" x14ac:dyDescent="0.2">
      <c r="A65" s="37" t="s">
        <v>62</v>
      </c>
      <c r="B65" s="27"/>
      <c r="C65" s="36">
        <v>43714.701000000001</v>
      </c>
      <c r="D65" s="36"/>
      <c r="E65" s="20">
        <f t="shared" si="6"/>
        <v>-509.99968930632218</v>
      </c>
      <c r="F65" s="20">
        <f t="shared" si="7"/>
        <v>-510</v>
      </c>
      <c r="G65" s="20">
        <f t="shared" si="8"/>
        <v>1.1699999959091656E-3</v>
      </c>
      <c r="I65" s="20">
        <f t="shared" si="10"/>
        <v>1.1699999959091656E-3</v>
      </c>
      <c r="P65" s="22"/>
      <c r="Q65" s="23">
        <f t="shared" si="9"/>
        <v>28696.201000000001</v>
      </c>
    </row>
    <row r="66" spans="1:21" s="20" customFormat="1" x14ac:dyDescent="0.2">
      <c r="A66" s="27" t="s">
        <v>66</v>
      </c>
      <c r="B66" s="27"/>
      <c r="C66" s="36">
        <v>43718.457999999999</v>
      </c>
      <c r="D66" s="36"/>
      <c r="E66" s="20">
        <f t="shared" si="6"/>
        <v>-509.0020173845071</v>
      </c>
      <c r="F66" s="20">
        <f t="shared" si="7"/>
        <v>-509</v>
      </c>
      <c r="G66" s="20">
        <f t="shared" si="8"/>
        <v>-7.5970000034430996E-3</v>
      </c>
      <c r="I66" s="20">
        <f t="shared" si="10"/>
        <v>-7.5970000034430996E-3</v>
      </c>
      <c r="P66" s="22"/>
      <c r="Q66" s="23">
        <f t="shared" si="9"/>
        <v>28699.957999999999</v>
      </c>
    </row>
    <row r="67" spans="1:21" s="20" customFormat="1" x14ac:dyDescent="0.2">
      <c r="A67" s="27" t="s">
        <v>67</v>
      </c>
      <c r="B67" s="27"/>
      <c r="C67" s="36">
        <v>43763.642</v>
      </c>
      <c r="D67" s="36"/>
      <c r="E67" s="20">
        <f t="shared" si="6"/>
        <v>-497.00339930749885</v>
      </c>
      <c r="F67" s="20">
        <f t="shared" si="7"/>
        <v>-497</v>
      </c>
      <c r="G67" s="20">
        <f t="shared" si="8"/>
        <v>-1.280100000440143E-2</v>
      </c>
      <c r="I67" s="20">
        <f t="shared" si="10"/>
        <v>-1.280100000440143E-2</v>
      </c>
      <c r="P67" s="22"/>
      <c r="Q67" s="23">
        <f t="shared" si="9"/>
        <v>28745.142</v>
      </c>
    </row>
    <row r="68" spans="1:21" s="20" customFormat="1" x14ac:dyDescent="0.2">
      <c r="A68" s="27" t="s">
        <v>67</v>
      </c>
      <c r="B68" s="27"/>
      <c r="C68" s="36">
        <v>43767.417999999998</v>
      </c>
      <c r="D68" s="36"/>
      <c r="E68" s="20">
        <f t="shared" si="6"/>
        <v>-496.00068193279191</v>
      </c>
      <c r="F68" s="20">
        <f t="shared" si="7"/>
        <v>-496</v>
      </c>
      <c r="G68" s="20">
        <f t="shared" si="8"/>
        <v>-2.568000003520865E-3</v>
      </c>
      <c r="I68" s="20">
        <f t="shared" si="10"/>
        <v>-2.568000003520865E-3</v>
      </c>
      <c r="P68" s="22"/>
      <c r="Q68" s="23">
        <f t="shared" si="9"/>
        <v>28748.917999999998</v>
      </c>
    </row>
    <row r="69" spans="1:21" s="20" customFormat="1" x14ac:dyDescent="0.2">
      <c r="A69" s="37" t="s">
        <v>62</v>
      </c>
      <c r="B69" s="27"/>
      <c r="C69" s="36">
        <v>43778.712</v>
      </c>
      <c r="D69" s="36"/>
      <c r="E69" s="20">
        <f t="shared" si="6"/>
        <v>-493.00155851384386</v>
      </c>
      <c r="F69" s="20">
        <f t="shared" si="7"/>
        <v>-493</v>
      </c>
      <c r="G69" s="20">
        <f t="shared" si="8"/>
        <v>-5.8690000005299225E-3</v>
      </c>
      <c r="I69" s="20">
        <f t="shared" si="10"/>
        <v>-5.8690000005299225E-3</v>
      </c>
      <c r="P69" s="22"/>
      <c r="Q69" s="23">
        <f t="shared" si="9"/>
        <v>28760.212</v>
      </c>
    </row>
    <row r="70" spans="1:21" s="20" customFormat="1" x14ac:dyDescent="0.2">
      <c r="A70" s="27" t="s">
        <v>68</v>
      </c>
      <c r="B70" s="27"/>
      <c r="C70" s="36">
        <v>43831.434000000001</v>
      </c>
      <c r="D70" s="36"/>
      <c r="E70" s="20">
        <f t="shared" si="6"/>
        <v>-479.0012233895514</v>
      </c>
      <c r="F70" s="20">
        <f t="shared" si="7"/>
        <v>-479</v>
      </c>
      <c r="G70" s="20">
        <f t="shared" si="8"/>
        <v>-4.6070000025792979E-3</v>
      </c>
      <c r="I70" s="20">
        <f t="shared" si="10"/>
        <v>-4.6070000025792979E-3</v>
      </c>
      <c r="P70" s="22"/>
      <c r="Q70" s="23">
        <f t="shared" si="9"/>
        <v>28812.934000000001</v>
      </c>
    </row>
    <row r="71" spans="1:21" s="20" customFormat="1" x14ac:dyDescent="0.2">
      <c r="A71" s="27" t="s">
        <v>69</v>
      </c>
      <c r="B71" s="27"/>
      <c r="C71" s="36">
        <v>44087.506999999998</v>
      </c>
      <c r="D71" s="36"/>
      <c r="E71" s="20">
        <f t="shared" si="6"/>
        <v>-411.00099926522381</v>
      </c>
      <c r="F71" s="20">
        <f t="shared" si="7"/>
        <v>-411</v>
      </c>
      <c r="G71" s="20">
        <f t="shared" si="8"/>
        <v>-3.7630000006174669E-3</v>
      </c>
      <c r="I71" s="20">
        <f t="shared" si="10"/>
        <v>-3.7630000006174669E-3</v>
      </c>
      <c r="P71" s="22"/>
      <c r="Q71" s="23">
        <f t="shared" si="9"/>
        <v>29069.006999999998</v>
      </c>
    </row>
    <row r="72" spans="1:21" s="20" customFormat="1" x14ac:dyDescent="0.2">
      <c r="A72" s="27" t="s">
        <v>69</v>
      </c>
      <c r="B72" s="27"/>
      <c r="C72" s="36">
        <v>44117.631999999998</v>
      </c>
      <c r="D72" s="36"/>
      <c r="E72" s="20">
        <f t="shared" si="6"/>
        <v>-403.00130093019669</v>
      </c>
      <c r="F72" s="20">
        <f t="shared" si="7"/>
        <v>-403</v>
      </c>
      <c r="G72" s="20">
        <f t="shared" si="8"/>
        <v>-4.8990000068442896E-3</v>
      </c>
      <c r="I72" s="20">
        <f t="shared" si="10"/>
        <v>-4.8990000068442896E-3</v>
      </c>
      <c r="P72" s="22"/>
      <c r="Q72" s="23">
        <f t="shared" si="9"/>
        <v>29099.131999999998</v>
      </c>
    </row>
    <row r="73" spans="1:21" s="20" customFormat="1" x14ac:dyDescent="0.2">
      <c r="A73" s="37" t="s">
        <v>62</v>
      </c>
      <c r="B73" s="27"/>
      <c r="C73" s="36">
        <v>44132.697</v>
      </c>
      <c r="D73" s="36"/>
      <c r="E73" s="20">
        <f t="shared" si="6"/>
        <v>-399.00078788730207</v>
      </c>
      <c r="F73" s="20">
        <f t="shared" si="7"/>
        <v>-399</v>
      </c>
      <c r="G73" s="20">
        <f t="shared" si="8"/>
        <v>-2.9670000003534369E-3</v>
      </c>
      <c r="I73" s="20">
        <f t="shared" si="10"/>
        <v>-2.9670000003534369E-3</v>
      </c>
      <c r="P73" s="22"/>
      <c r="Q73" s="23">
        <f t="shared" si="9"/>
        <v>29114.197</v>
      </c>
    </row>
    <row r="74" spans="1:21" s="20" customFormat="1" x14ac:dyDescent="0.2">
      <c r="A74" s="37" t="s">
        <v>62</v>
      </c>
      <c r="B74" s="27"/>
      <c r="C74" s="36">
        <v>44132.7</v>
      </c>
      <c r="D74" s="36"/>
      <c r="E74" s="20">
        <f t="shared" si="6"/>
        <v>-398.99999123684626</v>
      </c>
      <c r="F74" s="20">
        <f t="shared" si="7"/>
        <v>-399</v>
      </c>
      <c r="G74" s="20">
        <f t="shared" si="8"/>
        <v>3.2999996619764715E-5</v>
      </c>
      <c r="I74" s="20">
        <f t="shared" si="10"/>
        <v>3.2999996619764715E-5</v>
      </c>
      <c r="P74" s="22"/>
      <c r="Q74" s="23">
        <f t="shared" si="9"/>
        <v>29114.199999999997</v>
      </c>
    </row>
    <row r="75" spans="1:21" s="20" customFormat="1" x14ac:dyDescent="0.2">
      <c r="A75" s="27" t="s">
        <v>70</v>
      </c>
      <c r="B75" s="27"/>
      <c r="C75" s="36">
        <v>44155.296999999999</v>
      </c>
      <c r="D75" s="36"/>
      <c r="E75" s="20">
        <f t="shared" si="6"/>
        <v>-392.99935444758086</v>
      </c>
      <c r="F75" s="20">
        <f t="shared" si="7"/>
        <v>-393</v>
      </c>
      <c r="G75" s="20">
        <f t="shared" si="8"/>
        <v>2.4309999935212545E-3</v>
      </c>
      <c r="I75" s="20">
        <f t="shared" si="10"/>
        <v>2.4309999935212545E-3</v>
      </c>
      <c r="P75" s="22"/>
      <c r="Q75" s="23">
        <f t="shared" si="9"/>
        <v>29136.796999999999</v>
      </c>
    </row>
    <row r="76" spans="1:21" s="20" customFormat="1" x14ac:dyDescent="0.2">
      <c r="A76" s="37" t="s">
        <v>62</v>
      </c>
      <c r="B76" s="27"/>
      <c r="C76" s="36">
        <v>44196.714</v>
      </c>
      <c r="D76" s="36"/>
      <c r="E76" s="20">
        <f t="shared" si="6"/>
        <v>-382.00106379391025</v>
      </c>
      <c r="F76" s="20">
        <f t="shared" si="7"/>
        <v>-382</v>
      </c>
      <c r="G76" s="20">
        <f t="shared" si="8"/>
        <v>-4.0060000028461218E-3</v>
      </c>
      <c r="I76" s="20">
        <f t="shared" si="10"/>
        <v>-4.0060000028461218E-3</v>
      </c>
      <c r="P76" s="22"/>
      <c r="Q76" s="23">
        <f t="shared" si="9"/>
        <v>29178.214</v>
      </c>
    </row>
    <row r="77" spans="1:21" s="20" customFormat="1" x14ac:dyDescent="0.2">
      <c r="A77" s="27" t="s">
        <v>71</v>
      </c>
      <c r="B77" s="27"/>
      <c r="C77" s="36">
        <v>44260.266000000003</v>
      </c>
      <c r="D77" s="36"/>
      <c r="E77" s="20">
        <f t="shared" si="6"/>
        <v>-365.12482052129053</v>
      </c>
      <c r="F77" s="20">
        <f t="shared" si="7"/>
        <v>-365</v>
      </c>
      <c r="P77" s="22"/>
      <c r="Q77" s="23">
        <f t="shared" si="9"/>
        <v>29241.766000000003</v>
      </c>
      <c r="U77" s="20">
        <f>+C77-(C$7+F77*C$8)</f>
        <v>-0.47004500000184635</v>
      </c>
    </row>
    <row r="78" spans="1:21" s="20" customFormat="1" x14ac:dyDescent="0.2">
      <c r="A78" s="27" t="s">
        <v>72</v>
      </c>
      <c r="B78" s="27"/>
      <c r="C78" s="36">
        <v>44268.266000000003</v>
      </c>
      <c r="D78" s="36"/>
      <c r="E78" s="20">
        <f t="shared" si="6"/>
        <v>-363.00041930368997</v>
      </c>
      <c r="F78" s="20">
        <f t="shared" si="7"/>
        <v>-363</v>
      </c>
      <c r="G78" s="20">
        <f t="shared" ref="G78:G109" si="11">+C78-(C$7+F78*C$8)</f>
        <v>-1.5789999961270951E-3</v>
      </c>
      <c r="I78" s="20">
        <f t="shared" ref="I78:I109" si="12">G78</f>
        <v>-1.5789999961270951E-3</v>
      </c>
      <c r="P78" s="22"/>
      <c r="Q78" s="23">
        <f t="shared" si="9"/>
        <v>29249.766000000003</v>
      </c>
    </row>
    <row r="79" spans="1:21" s="20" customFormat="1" x14ac:dyDescent="0.2">
      <c r="A79" s="37" t="s">
        <v>62</v>
      </c>
      <c r="B79" s="27"/>
      <c r="C79" s="36">
        <v>44486.682999999997</v>
      </c>
      <c r="D79" s="36"/>
      <c r="E79" s="20">
        <f t="shared" si="6"/>
        <v>-304.9997517106089</v>
      </c>
      <c r="F79" s="20">
        <f t="shared" si="7"/>
        <v>-305</v>
      </c>
      <c r="G79" s="20">
        <f t="shared" si="11"/>
        <v>9.3499999638879672E-4</v>
      </c>
      <c r="I79" s="20">
        <f t="shared" si="12"/>
        <v>9.3499999638879672E-4</v>
      </c>
      <c r="P79" s="22"/>
      <c r="Q79" s="23">
        <f t="shared" si="9"/>
        <v>29468.182999999997</v>
      </c>
    </row>
    <row r="80" spans="1:21" s="20" customFormat="1" x14ac:dyDescent="0.2">
      <c r="A80" s="27" t="s">
        <v>73</v>
      </c>
      <c r="B80" s="27"/>
      <c r="C80" s="36">
        <v>44490.449000000001</v>
      </c>
      <c r="D80" s="36"/>
      <c r="E80" s="20">
        <f t="shared" si="6"/>
        <v>-303.99968983742258</v>
      </c>
      <c r="F80" s="20">
        <f t="shared" si="7"/>
        <v>-304</v>
      </c>
      <c r="G80" s="20">
        <f t="shared" si="11"/>
        <v>1.1679999952320941E-3</v>
      </c>
      <c r="I80" s="20">
        <f t="shared" si="12"/>
        <v>1.1679999952320941E-3</v>
      </c>
      <c r="P80" s="22"/>
      <c r="Q80" s="23">
        <f t="shared" si="9"/>
        <v>29471.949000000001</v>
      </c>
    </row>
    <row r="81" spans="1:17" s="20" customFormat="1" x14ac:dyDescent="0.2">
      <c r="A81" s="27" t="s">
        <v>74</v>
      </c>
      <c r="B81" s="27"/>
      <c r="C81" s="36">
        <v>44490.450100000002</v>
      </c>
      <c r="D81" s="36" t="s">
        <v>75</v>
      </c>
      <c r="E81" s="20">
        <f t="shared" si="6"/>
        <v>-303.99939773225481</v>
      </c>
      <c r="F81" s="20">
        <f t="shared" si="7"/>
        <v>-304</v>
      </c>
      <c r="G81" s="20">
        <f t="shared" si="11"/>
        <v>2.2679999965475872E-3</v>
      </c>
      <c r="I81" s="20">
        <f t="shared" si="12"/>
        <v>2.2679999965475872E-3</v>
      </c>
      <c r="P81" s="22"/>
      <c r="Q81" s="23">
        <f t="shared" si="9"/>
        <v>29471.950100000002</v>
      </c>
    </row>
    <row r="82" spans="1:17" s="20" customFormat="1" x14ac:dyDescent="0.2">
      <c r="A82" s="27" t="s">
        <v>76</v>
      </c>
      <c r="B82" s="27"/>
      <c r="C82" s="36">
        <v>44524.334000000003</v>
      </c>
      <c r="D82" s="36"/>
      <c r="E82" s="20">
        <f t="shared" si="6"/>
        <v>-295.00152293012269</v>
      </c>
      <c r="F82" s="20">
        <f t="shared" si="7"/>
        <v>-295</v>
      </c>
      <c r="G82" s="20">
        <f t="shared" si="11"/>
        <v>-5.7349999988218769E-3</v>
      </c>
      <c r="I82" s="20">
        <f t="shared" si="12"/>
        <v>-5.7349999988218769E-3</v>
      </c>
      <c r="P82" s="22"/>
      <c r="Q82" s="23">
        <f t="shared" si="9"/>
        <v>29505.834000000003</v>
      </c>
    </row>
    <row r="83" spans="1:17" s="20" customFormat="1" x14ac:dyDescent="0.2">
      <c r="A83" s="27" t="s">
        <v>77</v>
      </c>
      <c r="B83" s="27"/>
      <c r="C83" s="36">
        <v>44524.336000000003</v>
      </c>
      <c r="D83" s="36"/>
      <c r="E83" s="20">
        <f t="shared" si="6"/>
        <v>-295.00099182981819</v>
      </c>
      <c r="F83" s="20">
        <f t="shared" si="7"/>
        <v>-295</v>
      </c>
      <c r="G83" s="20">
        <f t="shared" si="11"/>
        <v>-3.7349999984144233E-3</v>
      </c>
      <c r="I83" s="20">
        <f t="shared" si="12"/>
        <v>-3.7349999984144233E-3</v>
      </c>
      <c r="P83" s="22"/>
      <c r="Q83" s="23">
        <f t="shared" si="9"/>
        <v>29505.836000000003</v>
      </c>
    </row>
    <row r="84" spans="1:17" s="20" customFormat="1" x14ac:dyDescent="0.2">
      <c r="A84" s="27" t="s">
        <v>76</v>
      </c>
      <c r="B84" s="27"/>
      <c r="C84" s="36">
        <v>44524.341999999997</v>
      </c>
      <c r="D84" s="36"/>
      <c r="E84" s="20">
        <f t="shared" si="6"/>
        <v>-294.99939852890657</v>
      </c>
      <c r="F84" s="20">
        <f t="shared" si="7"/>
        <v>-295</v>
      </c>
      <c r="G84" s="20">
        <f t="shared" si="11"/>
        <v>2.2649999955319799E-3</v>
      </c>
      <c r="I84" s="20">
        <f t="shared" si="12"/>
        <v>2.2649999955319799E-3</v>
      </c>
      <c r="P84" s="22"/>
      <c r="Q84" s="23">
        <f t="shared" si="9"/>
        <v>29505.841999999997</v>
      </c>
    </row>
    <row r="85" spans="1:17" s="20" customFormat="1" x14ac:dyDescent="0.2">
      <c r="A85" s="27" t="s">
        <v>77</v>
      </c>
      <c r="B85" s="27"/>
      <c r="C85" s="36">
        <v>44524.351999999999</v>
      </c>
      <c r="D85" s="36"/>
      <c r="E85" s="20">
        <f t="shared" ref="E85:E116" si="13">+(C85-C$7)/C$8</f>
        <v>-294.99674302738401</v>
      </c>
      <c r="F85" s="20">
        <f t="shared" ref="F85:F116" si="14">ROUND(2*E85,0)/2</f>
        <v>-295</v>
      </c>
      <c r="G85" s="20">
        <f t="shared" si="11"/>
        <v>1.2264999997569248E-2</v>
      </c>
      <c r="I85" s="20">
        <f t="shared" si="12"/>
        <v>1.2264999997569248E-2</v>
      </c>
      <c r="P85" s="22"/>
      <c r="Q85" s="23">
        <f t="shared" ref="Q85:Q116" si="15">+C85-15018.5</f>
        <v>29505.851999999999</v>
      </c>
    </row>
    <row r="86" spans="1:17" s="20" customFormat="1" x14ac:dyDescent="0.2">
      <c r="A86" s="37" t="s">
        <v>62</v>
      </c>
      <c r="B86" s="27"/>
      <c r="C86" s="36">
        <v>44550.701999999997</v>
      </c>
      <c r="D86" s="36"/>
      <c r="E86" s="20">
        <f t="shared" si="13"/>
        <v>-287.99949651691259</v>
      </c>
      <c r="F86" s="20">
        <f t="shared" si="14"/>
        <v>-288</v>
      </c>
      <c r="G86" s="20">
        <f t="shared" si="11"/>
        <v>1.8959999943035655E-3</v>
      </c>
      <c r="I86" s="20">
        <f t="shared" si="12"/>
        <v>1.8959999943035655E-3</v>
      </c>
      <c r="P86" s="22"/>
      <c r="Q86" s="23">
        <f t="shared" si="15"/>
        <v>29532.201999999997</v>
      </c>
    </row>
    <row r="87" spans="1:17" s="20" customFormat="1" x14ac:dyDescent="0.2">
      <c r="A87" s="27" t="s">
        <v>78</v>
      </c>
      <c r="B87" s="27"/>
      <c r="C87" s="36">
        <v>44588.37</v>
      </c>
      <c r="D87" s="36"/>
      <c r="E87" s="20">
        <f t="shared" si="13"/>
        <v>-277.99675338383901</v>
      </c>
      <c r="F87" s="20">
        <f t="shared" si="14"/>
        <v>-278</v>
      </c>
      <c r="G87" s="20">
        <f t="shared" si="11"/>
        <v>1.2225999998918269E-2</v>
      </c>
      <c r="I87" s="20">
        <f t="shared" si="12"/>
        <v>1.2225999998918269E-2</v>
      </c>
      <c r="P87" s="22"/>
      <c r="Q87" s="23">
        <f t="shared" si="15"/>
        <v>29569.870000000003</v>
      </c>
    </row>
    <row r="88" spans="1:17" s="20" customFormat="1" x14ac:dyDescent="0.2">
      <c r="A88" s="27" t="s">
        <v>79</v>
      </c>
      <c r="B88" s="27"/>
      <c r="C88" s="36">
        <v>44844.428</v>
      </c>
      <c r="D88" s="36"/>
      <c r="E88" s="20">
        <f t="shared" si="13"/>
        <v>-210.00051251179426</v>
      </c>
      <c r="F88" s="20">
        <f t="shared" si="14"/>
        <v>-210</v>
      </c>
      <c r="G88" s="20">
        <f t="shared" si="11"/>
        <v>-1.9299999985378236E-3</v>
      </c>
      <c r="I88" s="20">
        <f t="shared" si="12"/>
        <v>-1.9299999985378236E-3</v>
      </c>
      <c r="P88" s="22"/>
      <c r="Q88" s="23">
        <f t="shared" si="15"/>
        <v>29825.928</v>
      </c>
    </row>
    <row r="89" spans="1:17" s="20" customFormat="1" x14ac:dyDescent="0.2">
      <c r="A89" s="27" t="s">
        <v>79</v>
      </c>
      <c r="B89" s="27"/>
      <c r="C89" s="36">
        <v>44878.317000000003</v>
      </c>
      <c r="D89" s="36"/>
      <c r="E89" s="20">
        <f t="shared" si="13"/>
        <v>-201.00128340388534</v>
      </c>
      <c r="F89" s="20">
        <f t="shared" si="14"/>
        <v>-201</v>
      </c>
      <c r="G89" s="20">
        <f t="shared" si="11"/>
        <v>-4.8329999990528449E-3</v>
      </c>
      <c r="I89" s="20">
        <f t="shared" si="12"/>
        <v>-4.8329999990528449E-3</v>
      </c>
      <c r="P89" s="22"/>
      <c r="Q89" s="23">
        <f t="shared" si="15"/>
        <v>29859.817000000003</v>
      </c>
    </row>
    <row r="90" spans="1:17" s="20" customFormat="1" x14ac:dyDescent="0.2">
      <c r="A90" s="37" t="s">
        <v>62</v>
      </c>
      <c r="B90" s="27"/>
      <c r="C90" s="36">
        <v>44885.845000000001</v>
      </c>
      <c r="D90" s="36"/>
      <c r="E90" s="20">
        <f t="shared" si="13"/>
        <v>-199.00222185812365</v>
      </c>
      <c r="F90" s="20">
        <f t="shared" si="14"/>
        <v>-199</v>
      </c>
      <c r="G90" s="20">
        <f t="shared" si="11"/>
        <v>-8.3670000021811575E-3</v>
      </c>
      <c r="I90" s="20">
        <f t="shared" si="12"/>
        <v>-8.3670000021811575E-3</v>
      </c>
      <c r="P90" s="22"/>
      <c r="Q90" s="23">
        <f t="shared" si="15"/>
        <v>29867.345000000001</v>
      </c>
    </row>
    <row r="91" spans="1:17" s="20" customFormat="1" x14ac:dyDescent="0.2">
      <c r="A91" s="27" t="s">
        <v>80</v>
      </c>
      <c r="B91" s="27"/>
      <c r="C91" s="36">
        <v>44927.277999999998</v>
      </c>
      <c r="D91" s="36"/>
      <c r="E91" s="20">
        <f t="shared" si="13"/>
        <v>-187.99968240201886</v>
      </c>
      <c r="F91" s="20">
        <f t="shared" si="14"/>
        <v>-188</v>
      </c>
      <c r="G91" s="20">
        <f t="shared" si="11"/>
        <v>1.1959999974351376E-3</v>
      </c>
      <c r="I91" s="20">
        <f t="shared" si="12"/>
        <v>1.1959999974351376E-3</v>
      </c>
      <c r="P91" s="22"/>
      <c r="Q91" s="23">
        <f t="shared" si="15"/>
        <v>29908.777999999998</v>
      </c>
    </row>
    <row r="92" spans="1:17" s="20" customFormat="1" x14ac:dyDescent="0.2">
      <c r="A92" s="27" t="s">
        <v>81</v>
      </c>
      <c r="B92" s="27"/>
      <c r="C92" s="36">
        <v>44927.284</v>
      </c>
      <c r="D92" s="36"/>
      <c r="E92" s="20">
        <f t="shared" si="13"/>
        <v>-187.99808910110534</v>
      </c>
      <c r="F92" s="20">
        <f t="shared" si="14"/>
        <v>-188</v>
      </c>
      <c r="G92" s="20">
        <f t="shared" si="11"/>
        <v>7.1959999986574985E-3</v>
      </c>
      <c r="I92" s="20">
        <f t="shared" si="12"/>
        <v>7.1959999986574985E-3</v>
      </c>
      <c r="P92" s="22"/>
      <c r="Q92" s="23">
        <f t="shared" si="15"/>
        <v>29908.784</v>
      </c>
    </row>
    <row r="93" spans="1:17" s="20" customFormat="1" x14ac:dyDescent="0.2">
      <c r="A93" s="37" t="s">
        <v>62</v>
      </c>
      <c r="B93" s="27"/>
      <c r="C93" s="36">
        <v>44938.572999999997</v>
      </c>
      <c r="D93" s="36"/>
      <c r="E93" s="20">
        <f t="shared" si="13"/>
        <v>-185.00029343291953</v>
      </c>
      <c r="F93" s="20">
        <f t="shared" si="14"/>
        <v>-185</v>
      </c>
      <c r="G93" s="20">
        <f t="shared" si="11"/>
        <v>-1.1050000030081719E-3</v>
      </c>
      <c r="I93" s="20">
        <f t="shared" si="12"/>
        <v>-1.1050000030081719E-3</v>
      </c>
      <c r="P93" s="22"/>
      <c r="Q93" s="23">
        <f t="shared" si="15"/>
        <v>29920.072999999997</v>
      </c>
    </row>
    <row r="94" spans="1:17" s="20" customFormat="1" x14ac:dyDescent="0.2">
      <c r="A94" s="37" t="s">
        <v>62</v>
      </c>
      <c r="B94" s="27"/>
      <c r="C94" s="36">
        <v>44938.574999999997</v>
      </c>
      <c r="D94" s="36"/>
      <c r="E94" s="20">
        <f t="shared" si="13"/>
        <v>-184.99976233261503</v>
      </c>
      <c r="F94" s="20">
        <f t="shared" si="14"/>
        <v>-185</v>
      </c>
      <c r="G94" s="20">
        <f t="shared" si="11"/>
        <v>8.9499999739928171E-4</v>
      </c>
      <c r="I94" s="20">
        <f t="shared" si="12"/>
        <v>8.9499999739928171E-4</v>
      </c>
      <c r="P94" s="22"/>
      <c r="Q94" s="23">
        <f t="shared" si="15"/>
        <v>29920.074999999997</v>
      </c>
    </row>
    <row r="95" spans="1:17" s="20" customFormat="1" x14ac:dyDescent="0.2">
      <c r="A95" s="27" t="s">
        <v>82</v>
      </c>
      <c r="B95" s="27"/>
      <c r="C95" s="36">
        <v>45198.41</v>
      </c>
      <c r="D95" s="36"/>
      <c r="E95" s="20">
        <f t="shared" si="13"/>
        <v>-116.00053853570822</v>
      </c>
      <c r="F95" s="20">
        <f t="shared" si="14"/>
        <v>-116</v>
      </c>
      <c r="G95" s="20">
        <f t="shared" si="11"/>
        <v>-2.0279999953345396E-3</v>
      </c>
      <c r="I95" s="20">
        <f t="shared" si="12"/>
        <v>-2.0279999953345396E-3</v>
      </c>
      <c r="P95" s="22"/>
      <c r="Q95" s="23">
        <f t="shared" si="15"/>
        <v>30179.910000000003</v>
      </c>
    </row>
    <row r="96" spans="1:17" s="20" customFormat="1" x14ac:dyDescent="0.2">
      <c r="A96" s="27" t="s">
        <v>83</v>
      </c>
      <c r="B96" s="27"/>
      <c r="C96" s="36">
        <v>45232.315999999999</v>
      </c>
      <c r="D96" s="36"/>
      <c r="E96" s="20">
        <f t="shared" si="13"/>
        <v>-106.99679507521387</v>
      </c>
      <c r="F96" s="20">
        <f t="shared" si="14"/>
        <v>-107</v>
      </c>
      <c r="G96" s="20">
        <f t="shared" si="11"/>
        <v>1.2068999996699858E-2</v>
      </c>
      <c r="I96" s="20">
        <f t="shared" si="12"/>
        <v>1.2068999996699858E-2</v>
      </c>
      <c r="P96" s="22"/>
      <c r="Q96" s="23">
        <f t="shared" si="15"/>
        <v>30213.815999999999</v>
      </c>
    </row>
    <row r="97" spans="1:18" s="20" customFormat="1" x14ac:dyDescent="0.2">
      <c r="A97" s="27" t="s">
        <v>84</v>
      </c>
      <c r="B97" s="27"/>
      <c r="C97" s="36">
        <v>45296.311999999998</v>
      </c>
      <c r="D97" s="36"/>
      <c r="E97" s="20">
        <f t="shared" si="13"/>
        <v>-90.002647535018426</v>
      </c>
      <c r="F97" s="20">
        <f t="shared" si="14"/>
        <v>-90</v>
      </c>
      <c r="G97" s="20">
        <f t="shared" si="11"/>
        <v>-9.9700000064331107E-3</v>
      </c>
      <c r="I97" s="20">
        <f t="shared" si="12"/>
        <v>-9.9700000064331107E-3</v>
      </c>
      <c r="P97" s="22"/>
      <c r="Q97" s="23">
        <f t="shared" si="15"/>
        <v>30277.811999999998</v>
      </c>
    </row>
    <row r="98" spans="1:18" s="20" customFormat="1" x14ac:dyDescent="0.2">
      <c r="A98" s="27" t="s">
        <v>84</v>
      </c>
      <c r="B98" s="27"/>
      <c r="C98" s="36">
        <v>45296.317999999999</v>
      </c>
      <c r="D98" s="36"/>
      <c r="E98" s="20">
        <f t="shared" si="13"/>
        <v>-90.001054234104899</v>
      </c>
      <c r="F98" s="20">
        <f t="shared" si="14"/>
        <v>-90</v>
      </c>
      <c r="G98" s="20">
        <f t="shared" si="11"/>
        <v>-3.9700000052107498E-3</v>
      </c>
      <c r="I98" s="20">
        <f t="shared" si="12"/>
        <v>-3.9700000052107498E-3</v>
      </c>
      <c r="P98" s="22"/>
      <c r="Q98" s="23">
        <f t="shared" si="15"/>
        <v>30277.817999999999</v>
      </c>
    </row>
    <row r="99" spans="1:18" s="20" customFormat="1" x14ac:dyDescent="0.2">
      <c r="A99" s="27" t="s">
        <v>84</v>
      </c>
      <c r="B99" s="27"/>
      <c r="C99" s="36">
        <v>45296.32</v>
      </c>
      <c r="D99" s="36"/>
      <c r="E99" s="20">
        <f t="shared" si="13"/>
        <v>-90.000523133800399</v>
      </c>
      <c r="F99" s="20">
        <f t="shared" si="14"/>
        <v>-90</v>
      </c>
      <c r="G99" s="20">
        <f t="shared" si="11"/>
        <v>-1.9700000048032962E-3</v>
      </c>
      <c r="I99" s="20">
        <f t="shared" si="12"/>
        <v>-1.9700000048032962E-3</v>
      </c>
      <c r="P99" s="22"/>
      <c r="Q99" s="23">
        <f t="shared" si="15"/>
        <v>30277.82</v>
      </c>
    </row>
    <row r="100" spans="1:18" s="20" customFormat="1" x14ac:dyDescent="0.2">
      <c r="A100" s="27" t="s">
        <v>84</v>
      </c>
      <c r="B100" s="27"/>
      <c r="C100" s="36">
        <v>45296.324000000001</v>
      </c>
      <c r="D100" s="36"/>
      <c r="E100" s="20">
        <f t="shared" si="13"/>
        <v>-89.999460933191372</v>
      </c>
      <c r="F100" s="20">
        <f t="shared" si="14"/>
        <v>-90</v>
      </c>
      <c r="G100" s="20">
        <f t="shared" si="11"/>
        <v>2.0299999960116111E-3</v>
      </c>
      <c r="I100" s="20">
        <f t="shared" si="12"/>
        <v>2.0299999960116111E-3</v>
      </c>
      <c r="P100" s="22"/>
      <c r="Q100" s="23">
        <f t="shared" si="15"/>
        <v>30277.824000000001</v>
      </c>
    </row>
    <row r="101" spans="1:18" s="20" customFormat="1" x14ac:dyDescent="0.2">
      <c r="A101" s="27" t="s">
        <v>84</v>
      </c>
      <c r="B101" s="27"/>
      <c r="C101" s="36">
        <v>45296.332000000002</v>
      </c>
      <c r="D101" s="36"/>
      <c r="E101" s="20">
        <f t="shared" si="13"/>
        <v>-89.997336531973346</v>
      </c>
      <c r="F101" s="20">
        <f t="shared" si="14"/>
        <v>-90</v>
      </c>
      <c r="G101" s="20">
        <f t="shared" si="11"/>
        <v>1.0029999997641426E-2</v>
      </c>
      <c r="I101" s="20">
        <f t="shared" si="12"/>
        <v>1.0029999997641426E-2</v>
      </c>
      <c r="P101" s="22"/>
      <c r="Q101" s="23">
        <f t="shared" si="15"/>
        <v>30277.832000000002</v>
      </c>
    </row>
    <row r="102" spans="1:18" s="20" customFormat="1" x14ac:dyDescent="0.2">
      <c r="A102" s="27" t="s">
        <v>84</v>
      </c>
      <c r="B102" s="27"/>
      <c r="C102" s="36">
        <v>45345.267</v>
      </c>
      <c r="D102" s="36"/>
      <c r="E102" s="20">
        <f t="shared" si="13"/>
        <v>-77.002639834063544</v>
      </c>
      <c r="F102" s="20">
        <f t="shared" si="14"/>
        <v>-77</v>
      </c>
      <c r="G102" s="20">
        <f t="shared" si="11"/>
        <v>-9.9410000038915314E-3</v>
      </c>
      <c r="I102" s="20">
        <f t="shared" si="12"/>
        <v>-9.9410000038915314E-3</v>
      </c>
      <c r="P102" s="22"/>
      <c r="Q102" s="23">
        <f t="shared" si="15"/>
        <v>30326.767</v>
      </c>
    </row>
    <row r="103" spans="1:18" s="20" customFormat="1" x14ac:dyDescent="0.2">
      <c r="A103" s="27" t="s">
        <v>84</v>
      </c>
      <c r="B103" s="27"/>
      <c r="C103" s="36">
        <v>45345.273000000001</v>
      </c>
      <c r="D103" s="36"/>
      <c r="E103" s="20">
        <f t="shared" si="13"/>
        <v>-77.001046533150017</v>
      </c>
      <c r="F103" s="20">
        <f t="shared" si="14"/>
        <v>-77</v>
      </c>
      <c r="G103" s="20">
        <f t="shared" si="11"/>
        <v>-3.9410000026691705E-3</v>
      </c>
      <c r="I103" s="20">
        <f t="shared" si="12"/>
        <v>-3.9410000026691705E-3</v>
      </c>
      <c r="P103" s="22"/>
      <c r="Q103" s="23">
        <f t="shared" si="15"/>
        <v>30326.773000000001</v>
      </c>
    </row>
    <row r="104" spans="1:18" s="20" customFormat="1" x14ac:dyDescent="0.2">
      <c r="A104" s="27" t="s">
        <v>85</v>
      </c>
      <c r="B104" s="27"/>
      <c r="C104" s="36">
        <v>45533.561999999998</v>
      </c>
      <c r="D104" s="36"/>
      <c r="E104" s="20">
        <f t="shared" si="13"/>
        <v>-27.000873925551879</v>
      </c>
      <c r="F104" s="20">
        <f t="shared" si="14"/>
        <v>-27</v>
      </c>
      <c r="G104" s="20">
        <f t="shared" si="11"/>
        <v>-3.2910000008996576E-3</v>
      </c>
      <c r="I104" s="20">
        <f t="shared" si="12"/>
        <v>-3.2910000008996576E-3</v>
      </c>
      <c r="P104" s="22"/>
      <c r="Q104" s="23">
        <f t="shared" si="15"/>
        <v>30515.061999999998</v>
      </c>
    </row>
    <row r="105" spans="1:18" s="20" customFormat="1" x14ac:dyDescent="0.2">
      <c r="A105" s="27" t="s">
        <v>86</v>
      </c>
      <c r="B105" s="27"/>
      <c r="C105" s="36">
        <v>45635.241000000002</v>
      </c>
      <c r="D105" s="36"/>
      <c r="E105" s="20">
        <f t="shared" si="13"/>
        <v>0</v>
      </c>
      <c r="F105" s="20">
        <f t="shared" si="14"/>
        <v>0</v>
      </c>
      <c r="G105" s="20">
        <f t="shared" si="11"/>
        <v>0</v>
      </c>
      <c r="I105" s="20">
        <f t="shared" si="12"/>
        <v>0</v>
      </c>
      <c r="P105" s="22"/>
      <c r="Q105" s="23">
        <f t="shared" si="15"/>
        <v>30616.741000000002</v>
      </c>
    </row>
    <row r="106" spans="1:18" s="20" customFormat="1" x14ac:dyDescent="0.2">
      <c r="A106" s="27" t="s">
        <v>15</v>
      </c>
      <c r="B106" s="27"/>
      <c r="C106" s="36">
        <f>C$4</f>
        <v>45635.241000000002</v>
      </c>
      <c r="D106" s="36"/>
      <c r="E106" s="20">
        <f t="shared" si="13"/>
        <v>0</v>
      </c>
      <c r="F106" s="20">
        <f t="shared" si="14"/>
        <v>0</v>
      </c>
      <c r="G106" s="20">
        <f t="shared" si="11"/>
        <v>0</v>
      </c>
      <c r="H106" s="20">
        <f>G106</f>
        <v>0</v>
      </c>
      <c r="I106" s="20">
        <f t="shared" si="12"/>
        <v>0</v>
      </c>
      <c r="P106" s="22"/>
      <c r="Q106" s="23">
        <f t="shared" si="15"/>
        <v>30616.741000000002</v>
      </c>
    </row>
    <row r="107" spans="1:18" s="20" customFormat="1" x14ac:dyDescent="0.2">
      <c r="A107" s="27" t="s">
        <v>87</v>
      </c>
      <c r="B107" s="27"/>
      <c r="C107" s="36">
        <v>45638.993999999999</v>
      </c>
      <c r="D107" s="36"/>
      <c r="E107" s="20">
        <f t="shared" si="13"/>
        <v>0.99660972120605795</v>
      </c>
      <c r="F107" s="20">
        <f t="shared" si="14"/>
        <v>1</v>
      </c>
      <c r="G107" s="20">
        <f t="shared" si="11"/>
        <v>-1.2767000000167172E-2</v>
      </c>
      <c r="I107" s="20">
        <f t="shared" si="12"/>
        <v>-1.2767000000167172E-2</v>
      </c>
      <c r="P107" s="22">
        <f t="shared" ref="P107:P138" si="16">+D$11+D$12*F107+D$13*F107^2</f>
        <v>-5.9499620922407912E-5</v>
      </c>
      <c r="Q107" s="23">
        <f t="shared" si="15"/>
        <v>30620.493999999999</v>
      </c>
      <c r="R107" s="20">
        <f t="shared" ref="R107:R134" si="17">+(P107-G107)^2</f>
        <v>1.6148056588850582E-4</v>
      </c>
    </row>
    <row r="108" spans="1:18" s="20" customFormat="1" x14ac:dyDescent="0.2">
      <c r="A108" s="27" t="s">
        <v>88</v>
      </c>
      <c r="B108" s="27"/>
      <c r="C108" s="36">
        <v>45936.485999999997</v>
      </c>
      <c r="D108" s="36"/>
      <c r="E108" s="20">
        <f t="shared" si="13"/>
        <v>79.99565559950878</v>
      </c>
      <c r="F108" s="20">
        <f t="shared" si="14"/>
        <v>80</v>
      </c>
      <c r="G108" s="20">
        <f t="shared" si="11"/>
        <v>-1.6360000001441222E-2</v>
      </c>
      <c r="I108" s="20">
        <f t="shared" si="12"/>
        <v>-1.6360000001441222E-2</v>
      </c>
      <c r="P108" s="22">
        <f t="shared" si="16"/>
        <v>-4.7155864132998222E-3</v>
      </c>
      <c r="Q108" s="23">
        <f t="shared" si="15"/>
        <v>30917.985999999997</v>
      </c>
      <c r="R108" s="20">
        <f t="shared" si="17"/>
        <v>1.3559236781169207E-4</v>
      </c>
    </row>
    <row r="109" spans="1:18" s="20" customFormat="1" x14ac:dyDescent="0.2">
      <c r="A109" s="37" t="s">
        <v>62</v>
      </c>
      <c r="B109" s="27"/>
      <c r="C109" s="36">
        <v>45947.781000000003</v>
      </c>
      <c r="D109" s="36"/>
      <c r="E109" s="20">
        <f t="shared" si="13"/>
        <v>82.995044568610027</v>
      </c>
      <c r="F109" s="20">
        <f t="shared" si="14"/>
        <v>83</v>
      </c>
      <c r="G109" s="20">
        <f t="shared" si="11"/>
        <v>-1.8661000001884531E-2</v>
      </c>
      <c r="I109" s="20">
        <f t="shared" si="12"/>
        <v>-1.8661000001884531E-2</v>
      </c>
      <c r="P109" s="22">
        <f t="shared" si="16"/>
        <v>-4.8845280916090554E-3</v>
      </c>
      <c r="Q109" s="23">
        <f t="shared" si="15"/>
        <v>30929.281000000003</v>
      </c>
      <c r="R109" s="20">
        <f t="shared" si="17"/>
        <v>1.8979117829460919E-4</v>
      </c>
    </row>
    <row r="110" spans="1:18" s="20" customFormat="1" x14ac:dyDescent="0.2">
      <c r="A110" s="37" t="s">
        <v>62</v>
      </c>
      <c r="B110" s="27"/>
      <c r="C110" s="36">
        <v>45996.735999999997</v>
      </c>
      <c r="D110" s="36"/>
      <c r="E110" s="20">
        <f t="shared" si="13"/>
        <v>95.995052269562976</v>
      </c>
      <c r="F110" s="20">
        <f t="shared" si="14"/>
        <v>96</v>
      </c>
      <c r="G110" s="20">
        <f t="shared" ref="G110:G141" si="18">+C110-(C$7+F110*C$8)</f>
        <v>-1.863200000661891E-2</v>
      </c>
      <c r="I110" s="20">
        <f t="shared" ref="I110:I141" si="19">G110</f>
        <v>-1.863200000661891E-2</v>
      </c>
      <c r="P110" s="22">
        <f t="shared" si="16"/>
        <v>-5.6099529139136553E-3</v>
      </c>
      <c r="Q110" s="23">
        <f t="shared" si="15"/>
        <v>30978.235999999997</v>
      </c>
      <c r="R110" s="20">
        <f t="shared" si="17"/>
        <v>1.6957371048463338E-4</v>
      </c>
    </row>
    <row r="111" spans="1:18" s="20" customFormat="1" x14ac:dyDescent="0.2">
      <c r="A111" s="27" t="s">
        <v>89</v>
      </c>
      <c r="B111" s="27"/>
      <c r="C111" s="36">
        <v>46290.472000000002</v>
      </c>
      <c r="D111" s="36"/>
      <c r="E111" s="20">
        <f t="shared" si="13"/>
        <v>173.99669177620385</v>
      </c>
      <c r="F111" s="20">
        <f t="shared" si="14"/>
        <v>174</v>
      </c>
      <c r="G111" s="20">
        <f t="shared" si="18"/>
        <v>-1.245799999742303E-2</v>
      </c>
      <c r="I111" s="20">
        <f t="shared" si="19"/>
        <v>-1.245799999742303E-2</v>
      </c>
      <c r="P111" s="22">
        <f t="shared" si="16"/>
        <v>-9.7353732289078409E-3</v>
      </c>
      <c r="Q111" s="23">
        <f t="shared" si="15"/>
        <v>31271.972000000002</v>
      </c>
      <c r="R111" s="20">
        <f t="shared" si="17"/>
        <v>7.4126965206354639E-6</v>
      </c>
    </row>
    <row r="112" spans="1:18" s="20" customFormat="1" x14ac:dyDescent="0.2">
      <c r="A112" s="27" t="s">
        <v>90</v>
      </c>
      <c r="B112" s="27"/>
      <c r="C112" s="36">
        <v>46290.489000000001</v>
      </c>
      <c r="D112" s="36"/>
      <c r="E112" s="20">
        <f t="shared" si="13"/>
        <v>174.00120612879118</v>
      </c>
      <c r="F112" s="20">
        <f t="shared" si="14"/>
        <v>174</v>
      </c>
      <c r="G112" s="20">
        <f t="shared" si="18"/>
        <v>4.5420000024023466E-3</v>
      </c>
      <c r="I112" s="20">
        <f t="shared" si="19"/>
        <v>4.5420000024023466E-3</v>
      </c>
      <c r="P112" s="22">
        <f t="shared" si="16"/>
        <v>-9.7353732289078409E-3</v>
      </c>
      <c r="Q112" s="23">
        <f t="shared" si="15"/>
        <v>31271.989000000001</v>
      </c>
      <c r="R112" s="20">
        <f t="shared" si="17"/>
        <v>2.0384338638613272E-4</v>
      </c>
    </row>
    <row r="113" spans="1:18" s="20" customFormat="1" x14ac:dyDescent="0.2">
      <c r="A113" s="37" t="s">
        <v>62</v>
      </c>
      <c r="B113" s="27"/>
      <c r="C113" s="36">
        <v>46369.54</v>
      </c>
      <c r="D113" s="36"/>
      <c r="E113" s="20">
        <f t="shared" si="13"/>
        <v>194.99321121035877</v>
      </c>
      <c r="F113" s="20">
        <f t="shared" si="14"/>
        <v>195</v>
      </c>
      <c r="G113" s="20">
        <f t="shared" si="18"/>
        <v>-2.5565000003552996E-2</v>
      </c>
      <c r="I113" s="20">
        <f t="shared" si="19"/>
        <v>-2.5565000003552996E-2</v>
      </c>
      <c r="P113" s="22">
        <f t="shared" si="16"/>
        <v>-1.0779537475653293E-2</v>
      </c>
      <c r="Q113" s="23">
        <f t="shared" si="15"/>
        <v>31351.040000000001</v>
      </c>
      <c r="R113" s="20">
        <f t="shared" si="17"/>
        <v>2.1860990216392625E-4</v>
      </c>
    </row>
    <row r="114" spans="1:18" s="20" customFormat="1" x14ac:dyDescent="0.2">
      <c r="A114" s="27" t="s">
        <v>91</v>
      </c>
      <c r="B114" s="27"/>
      <c r="C114" s="36">
        <v>46373.303999999996</v>
      </c>
      <c r="D114" s="36"/>
      <c r="E114" s="20">
        <f t="shared" si="13"/>
        <v>195.99274198323866</v>
      </c>
      <c r="F114" s="20">
        <f t="shared" si="14"/>
        <v>196</v>
      </c>
      <c r="G114" s="20">
        <f t="shared" si="18"/>
        <v>-2.7332000005117152E-2</v>
      </c>
      <c r="I114" s="20">
        <f t="shared" si="19"/>
        <v>-2.7332000005117152E-2</v>
      </c>
      <c r="P114" s="22">
        <f t="shared" si="16"/>
        <v>-1.0828555605518837E-2</v>
      </c>
      <c r="Q114" s="23">
        <f t="shared" si="15"/>
        <v>31354.803999999996</v>
      </c>
      <c r="R114" s="20">
        <f t="shared" si="17"/>
        <v>2.7236367705063297E-4</v>
      </c>
    </row>
    <row r="115" spans="1:18" s="20" customFormat="1" x14ac:dyDescent="0.2">
      <c r="A115" s="27" t="s">
        <v>92</v>
      </c>
      <c r="B115" s="27"/>
      <c r="C115" s="36">
        <v>46708.453999999998</v>
      </c>
      <c r="D115" s="36"/>
      <c r="E115" s="20">
        <f t="shared" si="13"/>
        <v>284.99187549309244</v>
      </c>
      <c r="F115" s="20">
        <f t="shared" si="14"/>
        <v>285</v>
      </c>
      <c r="G115" s="20">
        <f t="shared" si="18"/>
        <v>-3.0595000003813766E-2</v>
      </c>
      <c r="I115" s="20">
        <f t="shared" si="19"/>
        <v>-3.0595000003813766E-2</v>
      </c>
      <c r="P115" s="22">
        <f t="shared" si="16"/>
        <v>-1.4934857493101989E-2</v>
      </c>
      <c r="Q115" s="23">
        <f t="shared" si="15"/>
        <v>31689.953999999998</v>
      </c>
      <c r="R115" s="20">
        <f t="shared" si="17"/>
        <v>2.4524006345580217E-4</v>
      </c>
    </row>
    <row r="116" spans="1:18" s="20" customFormat="1" x14ac:dyDescent="0.2">
      <c r="A116" s="27" t="s">
        <v>92</v>
      </c>
      <c r="B116" s="27"/>
      <c r="C116" s="36">
        <v>46708.457000000002</v>
      </c>
      <c r="D116" s="36"/>
      <c r="E116" s="20">
        <f t="shared" si="13"/>
        <v>284.99267214355012</v>
      </c>
      <c r="F116" s="20">
        <f t="shared" si="14"/>
        <v>285</v>
      </c>
      <c r="G116" s="20">
        <f t="shared" si="18"/>
        <v>-2.7594999999564607E-2</v>
      </c>
      <c r="I116" s="20">
        <f t="shared" si="19"/>
        <v>-2.7594999999564607E-2</v>
      </c>
      <c r="P116" s="22">
        <f t="shared" si="16"/>
        <v>-1.4934857493101989E-2</v>
      </c>
      <c r="Q116" s="23">
        <f t="shared" si="15"/>
        <v>31689.957000000002</v>
      </c>
      <c r="R116" s="20">
        <f t="shared" si="17"/>
        <v>1.6027920828394157E-4</v>
      </c>
    </row>
    <row r="117" spans="1:18" s="20" customFormat="1" x14ac:dyDescent="0.2">
      <c r="A117" s="27" t="s">
        <v>93</v>
      </c>
      <c r="B117" s="27"/>
      <c r="C117" s="36">
        <v>46708.46</v>
      </c>
      <c r="D117" s="36"/>
      <c r="E117" s="20">
        <f t="shared" ref="E117:E148" si="20">+(C117-C$7)/C$8</f>
        <v>284.99346879400593</v>
      </c>
      <c r="F117" s="20">
        <f t="shared" ref="F117:F148" si="21">ROUND(2*E117,0)/2</f>
        <v>285</v>
      </c>
      <c r="G117" s="20">
        <f t="shared" si="18"/>
        <v>-2.4595000002591405E-2</v>
      </c>
      <c r="I117" s="20">
        <f t="shared" si="19"/>
        <v>-2.4595000002591405E-2</v>
      </c>
      <c r="P117" s="22">
        <f t="shared" si="16"/>
        <v>-1.4934857493101989E-2</v>
      </c>
      <c r="Q117" s="23">
        <f t="shared" ref="Q117:Q148" si="22">+C117-15018.5</f>
        <v>31689.96</v>
      </c>
      <c r="R117" s="20">
        <f t="shared" si="17"/>
        <v>9.3318353303644468E-5</v>
      </c>
    </row>
    <row r="118" spans="1:18" s="20" customFormat="1" x14ac:dyDescent="0.2">
      <c r="A118" s="27" t="s">
        <v>92</v>
      </c>
      <c r="B118" s="27"/>
      <c r="C118" s="36">
        <v>46708.462</v>
      </c>
      <c r="D118" s="36"/>
      <c r="E118" s="20">
        <f t="shared" si="20"/>
        <v>284.99399989431043</v>
      </c>
      <c r="F118" s="20">
        <f t="shared" si="21"/>
        <v>285</v>
      </c>
      <c r="G118" s="20">
        <f t="shared" si="18"/>
        <v>-2.2595000002183951E-2</v>
      </c>
      <c r="I118" s="20">
        <f t="shared" si="19"/>
        <v>-2.2595000002183951E-2</v>
      </c>
      <c r="P118" s="22">
        <f t="shared" si="16"/>
        <v>-1.4934857493101989E-2</v>
      </c>
      <c r="Q118" s="23">
        <f t="shared" si="22"/>
        <v>31689.962</v>
      </c>
      <c r="R118" s="20">
        <f t="shared" si="17"/>
        <v>5.86777832594445E-5</v>
      </c>
    </row>
    <row r="119" spans="1:18" s="20" customFormat="1" x14ac:dyDescent="0.2">
      <c r="A119" s="27" t="s">
        <v>92</v>
      </c>
      <c r="B119" s="27"/>
      <c r="C119" s="36">
        <v>46708.464999999997</v>
      </c>
      <c r="D119" s="36"/>
      <c r="E119" s="20">
        <f t="shared" si="20"/>
        <v>284.99479654476625</v>
      </c>
      <c r="F119" s="20">
        <f t="shared" si="21"/>
        <v>285</v>
      </c>
      <c r="G119" s="20">
        <f t="shared" si="18"/>
        <v>-1.959500000521075E-2</v>
      </c>
      <c r="I119" s="20">
        <f t="shared" si="19"/>
        <v>-1.959500000521075E-2</v>
      </c>
      <c r="P119" s="22">
        <f t="shared" si="16"/>
        <v>-1.4934857493101989E-2</v>
      </c>
      <c r="Q119" s="23">
        <f t="shared" si="22"/>
        <v>31689.964999999997</v>
      </c>
      <c r="R119" s="20">
        <f t="shared" si="17"/>
        <v>2.1716928233163351E-5</v>
      </c>
    </row>
    <row r="120" spans="1:18" s="20" customFormat="1" x14ac:dyDescent="0.2">
      <c r="A120" s="27" t="s">
        <v>92</v>
      </c>
      <c r="B120" s="27"/>
      <c r="C120" s="36">
        <v>46708.470999999998</v>
      </c>
      <c r="D120" s="36"/>
      <c r="E120" s="20">
        <f t="shared" si="20"/>
        <v>284.99638984567974</v>
      </c>
      <c r="F120" s="20">
        <f t="shared" si="21"/>
        <v>285</v>
      </c>
      <c r="G120" s="20">
        <f t="shared" si="18"/>
        <v>-1.3595000003988389E-2</v>
      </c>
      <c r="I120" s="20">
        <f t="shared" si="19"/>
        <v>-1.3595000003988389E-2</v>
      </c>
      <c r="P120" s="22">
        <f t="shared" si="16"/>
        <v>-1.4934857493101989E-2</v>
      </c>
      <c r="Q120" s="23">
        <f t="shared" si="22"/>
        <v>31689.970999999998</v>
      </c>
      <c r="R120" s="20">
        <f t="shared" si="17"/>
        <v>1.7952180911338012E-6</v>
      </c>
    </row>
    <row r="121" spans="1:18" s="20" customFormat="1" x14ac:dyDescent="0.2">
      <c r="A121" s="27" t="s">
        <v>92</v>
      </c>
      <c r="B121" s="27"/>
      <c r="C121" s="36">
        <v>46708.476000000002</v>
      </c>
      <c r="D121" s="36"/>
      <c r="E121" s="20">
        <f t="shared" si="20"/>
        <v>284.99771759644199</v>
      </c>
      <c r="F121" s="20">
        <f t="shared" si="21"/>
        <v>285</v>
      </c>
      <c r="G121" s="20">
        <f t="shared" si="18"/>
        <v>-8.5949999993317761E-3</v>
      </c>
      <c r="I121" s="20">
        <f t="shared" si="19"/>
        <v>-8.5949999993317761E-3</v>
      </c>
      <c r="P121" s="22">
        <f t="shared" si="16"/>
        <v>-1.4934857493101989E-2</v>
      </c>
      <c r="Q121" s="23">
        <f t="shared" si="22"/>
        <v>31689.976000000002</v>
      </c>
      <c r="R121" s="20">
        <f t="shared" si="17"/>
        <v>4.0193793041314326E-5</v>
      </c>
    </row>
    <row r="122" spans="1:18" s="20" customFormat="1" x14ac:dyDescent="0.2">
      <c r="A122" s="27" t="s">
        <v>94</v>
      </c>
      <c r="B122" s="27"/>
      <c r="C122" s="36">
        <v>46742.347999999998</v>
      </c>
      <c r="D122" s="36"/>
      <c r="E122" s="20">
        <f t="shared" si="20"/>
        <v>293.99243235176164</v>
      </c>
      <c r="F122" s="20">
        <f t="shared" si="21"/>
        <v>294</v>
      </c>
      <c r="G122" s="20">
        <f t="shared" si="18"/>
        <v>-2.8498000006948132E-2</v>
      </c>
      <c r="I122" s="20">
        <f t="shared" si="19"/>
        <v>-2.8498000006948132E-2</v>
      </c>
      <c r="P122" s="22">
        <f t="shared" si="16"/>
        <v>-1.5321878421392286E-2</v>
      </c>
      <c r="Q122" s="23">
        <f t="shared" si="22"/>
        <v>31723.847999999998</v>
      </c>
      <c r="R122" s="20">
        <f t="shared" si="17"/>
        <v>1.7361018003735071E-4</v>
      </c>
    </row>
    <row r="123" spans="1:18" s="20" customFormat="1" x14ac:dyDescent="0.2">
      <c r="A123" s="27" t="s">
        <v>95</v>
      </c>
      <c r="B123" s="27"/>
      <c r="C123" s="36">
        <v>46742.351999999999</v>
      </c>
      <c r="D123" s="36"/>
      <c r="E123" s="20">
        <f t="shared" si="20"/>
        <v>293.99349455237063</v>
      </c>
      <c r="F123" s="20">
        <f t="shared" si="21"/>
        <v>294</v>
      </c>
      <c r="G123" s="20">
        <f t="shared" si="18"/>
        <v>-2.4498000006133225E-2</v>
      </c>
      <c r="I123" s="20">
        <f t="shared" si="19"/>
        <v>-2.4498000006133225E-2</v>
      </c>
      <c r="P123" s="22">
        <f t="shared" si="16"/>
        <v>-1.5321878421392286E-2</v>
      </c>
      <c r="Q123" s="23">
        <f t="shared" si="22"/>
        <v>31723.851999999999</v>
      </c>
      <c r="R123" s="20">
        <f t="shared" si="17"/>
        <v>8.4201207337948557E-5</v>
      </c>
    </row>
    <row r="124" spans="1:18" s="20" customFormat="1" x14ac:dyDescent="0.2">
      <c r="A124" s="37" t="s">
        <v>62</v>
      </c>
      <c r="B124" s="27"/>
      <c r="C124" s="36">
        <v>46787.542000000001</v>
      </c>
      <c r="D124" s="36"/>
      <c r="E124" s="20">
        <f t="shared" si="20"/>
        <v>305.99370593029244</v>
      </c>
      <c r="F124" s="20">
        <f t="shared" si="21"/>
        <v>306</v>
      </c>
      <c r="G124" s="20">
        <f t="shared" si="18"/>
        <v>-2.3701999998593237E-2</v>
      </c>
      <c r="I124" s="20">
        <f t="shared" si="19"/>
        <v>-2.3701999998593237E-2</v>
      </c>
      <c r="P124" s="22">
        <f t="shared" si="16"/>
        <v>-1.5829842587832599E-2</v>
      </c>
      <c r="Q124" s="23">
        <f t="shared" si="22"/>
        <v>31769.042000000001</v>
      </c>
      <c r="R124" s="20">
        <f t="shared" si="17"/>
        <v>6.197086229979364E-5</v>
      </c>
    </row>
    <row r="125" spans="1:18" s="20" customFormat="1" x14ac:dyDescent="0.2">
      <c r="A125" s="27" t="s">
        <v>96</v>
      </c>
      <c r="B125" s="27"/>
      <c r="C125" s="36">
        <v>47028.557999999997</v>
      </c>
      <c r="D125" s="36"/>
      <c r="E125" s="20">
        <f t="shared" si="20"/>
        <v>369.9955414129434</v>
      </c>
      <c r="F125" s="20">
        <f t="shared" si="21"/>
        <v>370</v>
      </c>
      <c r="G125" s="20">
        <f t="shared" si="18"/>
        <v>-1.6790000001492444E-2</v>
      </c>
      <c r="I125" s="20">
        <f t="shared" si="19"/>
        <v>-1.6790000001492444E-2</v>
      </c>
      <c r="P125" s="22">
        <f t="shared" si="16"/>
        <v>-1.8383341866891306E-2</v>
      </c>
      <c r="Q125" s="23">
        <f t="shared" si="22"/>
        <v>32010.057999999997</v>
      </c>
      <c r="R125" s="20">
        <f t="shared" si="17"/>
        <v>2.5387383000327246E-6</v>
      </c>
    </row>
    <row r="126" spans="1:18" s="20" customFormat="1" x14ac:dyDescent="0.2">
      <c r="A126" s="37" t="s">
        <v>62</v>
      </c>
      <c r="B126" s="27"/>
      <c r="C126" s="36">
        <v>47058.67</v>
      </c>
      <c r="D126" s="36"/>
      <c r="E126" s="20">
        <f t="shared" si="20"/>
        <v>377.99178759599215</v>
      </c>
      <c r="F126" s="20">
        <f t="shared" si="21"/>
        <v>378</v>
      </c>
      <c r="G126" s="20">
        <f t="shared" si="18"/>
        <v>-3.0926000006729737E-2</v>
      </c>
      <c r="I126" s="20">
        <f t="shared" si="19"/>
        <v>-3.0926000006729737E-2</v>
      </c>
      <c r="P126" s="22">
        <f t="shared" si="16"/>
        <v>-1.8684097875752505E-2</v>
      </c>
      <c r="Q126" s="23">
        <f t="shared" si="22"/>
        <v>32040.17</v>
      </c>
      <c r="R126" s="20">
        <f t="shared" si="17"/>
        <v>1.4986416778442488E-4</v>
      </c>
    </row>
    <row r="127" spans="1:18" s="20" customFormat="1" x14ac:dyDescent="0.2">
      <c r="A127" s="27" t="s">
        <v>97</v>
      </c>
      <c r="B127" s="27"/>
      <c r="C127" s="36">
        <v>47062.455999999998</v>
      </c>
      <c r="D127" s="36"/>
      <c r="E127" s="20">
        <f t="shared" si="20"/>
        <v>378.99716047222159</v>
      </c>
      <c r="F127" s="20">
        <f t="shared" si="21"/>
        <v>379</v>
      </c>
      <c r="G127" s="20">
        <f t="shared" si="18"/>
        <v>-1.0693000003811903E-2</v>
      </c>
      <c r="I127" s="20">
        <f t="shared" si="19"/>
        <v>-1.0693000003811903E-2</v>
      </c>
      <c r="P127" s="22">
        <f t="shared" si="16"/>
        <v>-1.8721404386219203E-2</v>
      </c>
      <c r="Q127" s="23">
        <f t="shared" si="22"/>
        <v>32043.955999999998</v>
      </c>
      <c r="R127" s="20">
        <f t="shared" si="17"/>
        <v>6.4455276927456734E-5</v>
      </c>
    </row>
    <row r="128" spans="1:18" s="20" customFormat="1" x14ac:dyDescent="0.2">
      <c r="A128" s="37" t="s">
        <v>62</v>
      </c>
      <c r="B128" s="27"/>
      <c r="C128" s="36">
        <v>47073.73</v>
      </c>
      <c r="D128" s="36"/>
      <c r="E128" s="20">
        <f t="shared" si="20"/>
        <v>381.99097288812652</v>
      </c>
      <c r="F128" s="20">
        <f t="shared" si="21"/>
        <v>382</v>
      </c>
      <c r="G128" s="20">
        <f t="shared" si="18"/>
        <v>-3.3993999997619539E-2</v>
      </c>
      <c r="I128" s="20">
        <f t="shared" si="19"/>
        <v>-3.3993999997619539E-2</v>
      </c>
      <c r="P128" s="22">
        <f t="shared" si="16"/>
        <v>-1.8832939930098012E-2</v>
      </c>
      <c r="Q128" s="23">
        <f t="shared" si="22"/>
        <v>32055.230000000003</v>
      </c>
      <c r="R128" s="20">
        <f t="shared" si="17"/>
        <v>2.2985774237099584E-4</v>
      </c>
    </row>
    <row r="129" spans="1:18" s="20" customFormat="1" x14ac:dyDescent="0.2">
      <c r="A129" s="27" t="s">
        <v>98</v>
      </c>
      <c r="B129" s="27"/>
      <c r="C129" s="36">
        <v>47111.392</v>
      </c>
      <c r="D129" s="36"/>
      <c r="E129" s="20">
        <f t="shared" si="20"/>
        <v>391.99212272028461</v>
      </c>
      <c r="F129" s="20">
        <f t="shared" si="21"/>
        <v>392</v>
      </c>
      <c r="G129" s="20">
        <f t="shared" si="18"/>
        <v>-2.9664000001503155E-2</v>
      </c>
      <c r="I129" s="20">
        <f t="shared" si="19"/>
        <v>-2.9664000001503155E-2</v>
      </c>
      <c r="P129" s="22">
        <f t="shared" si="16"/>
        <v>-1.9200565211546915E-2</v>
      </c>
      <c r="Q129" s="23">
        <f t="shared" si="22"/>
        <v>32092.892</v>
      </c>
      <c r="R129" s="20">
        <f t="shared" si="17"/>
        <v>1.0948346760366658E-4</v>
      </c>
    </row>
    <row r="130" spans="1:18" s="20" customFormat="1" x14ac:dyDescent="0.2">
      <c r="A130" s="37" t="s">
        <v>62</v>
      </c>
      <c r="B130" s="27"/>
      <c r="C130" s="36">
        <v>47412.652999999998</v>
      </c>
      <c r="D130" s="36"/>
      <c r="E130" s="20">
        <f t="shared" si="20"/>
        <v>471.99202712222944</v>
      </c>
      <c r="F130" s="20">
        <f t="shared" si="21"/>
        <v>472</v>
      </c>
      <c r="G130" s="20">
        <f t="shared" si="18"/>
        <v>-3.0023999999684747E-2</v>
      </c>
      <c r="I130" s="20">
        <f t="shared" si="19"/>
        <v>-3.0023999999684747E-2</v>
      </c>
      <c r="P130" s="22">
        <f t="shared" si="16"/>
        <v>-2.1911174950373889E-2</v>
      </c>
      <c r="Q130" s="23">
        <f t="shared" si="22"/>
        <v>32394.152999999998</v>
      </c>
      <c r="R130" s="20">
        <f t="shared" si="17"/>
        <v>6.5817930280725727E-5</v>
      </c>
    </row>
    <row r="131" spans="1:18" s="20" customFormat="1" x14ac:dyDescent="0.2">
      <c r="A131" s="37" t="s">
        <v>62</v>
      </c>
      <c r="B131" s="27"/>
      <c r="C131" s="36">
        <v>47442.777999999998</v>
      </c>
      <c r="D131" s="36"/>
      <c r="E131" s="20">
        <f t="shared" si="20"/>
        <v>479.99172545725656</v>
      </c>
      <c r="F131" s="20">
        <f t="shared" si="21"/>
        <v>480</v>
      </c>
      <c r="G131" s="20">
        <f t="shared" si="18"/>
        <v>-3.116000000591157E-2</v>
      </c>
      <c r="I131" s="20">
        <f t="shared" si="19"/>
        <v>-3.116000000591157E-2</v>
      </c>
      <c r="P131" s="22">
        <f t="shared" si="16"/>
        <v>-2.215970865634186E-2</v>
      </c>
      <c r="Q131" s="23">
        <f t="shared" si="22"/>
        <v>32424.277999999998</v>
      </c>
      <c r="R131" s="20">
        <f t="shared" si="17"/>
        <v>8.1005244377139362E-5</v>
      </c>
    </row>
    <row r="132" spans="1:18" s="20" customFormat="1" x14ac:dyDescent="0.2">
      <c r="A132" s="37" t="s">
        <v>62</v>
      </c>
      <c r="B132" s="27"/>
      <c r="C132" s="36">
        <v>47446.546000000002</v>
      </c>
      <c r="D132" s="36"/>
      <c r="E132" s="20">
        <f t="shared" si="20"/>
        <v>480.99231843074739</v>
      </c>
      <c r="F132" s="20">
        <f t="shared" si="21"/>
        <v>481</v>
      </c>
      <c r="G132" s="20">
        <f t="shared" si="18"/>
        <v>-2.8926999999384861E-2</v>
      </c>
      <c r="I132" s="20">
        <f t="shared" si="19"/>
        <v>-2.8926999999384861E-2</v>
      </c>
      <c r="P132" s="22">
        <f t="shared" si="16"/>
        <v>-2.2190487378946903E-2</v>
      </c>
      <c r="Q132" s="23">
        <f t="shared" si="22"/>
        <v>32428.046000000002</v>
      </c>
      <c r="R132" s="20">
        <f t="shared" si="17"/>
        <v>4.5380602285319886E-5</v>
      </c>
    </row>
    <row r="133" spans="1:18" s="20" customFormat="1" x14ac:dyDescent="0.2">
      <c r="A133" s="27" t="s">
        <v>99</v>
      </c>
      <c r="B133" s="27"/>
      <c r="C133" s="36">
        <v>47450.313999999998</v>
      </c>
      <c r="D133" s="36"/>
      <c r="E133" s="20">
        <f t="shared" si="20"/>
        <v>481.99291140423628</v>
      </c>
      <c r="F133" s="20">
        <f t="shared" si="21"/>
        <v>482</v>
      </c>
      <c r="G133" s="20">
        <f t="shared" si="18"/>
        <v>-2.669400000013411E-2</v>
      </c>
      <c r="I133" s="20">
        <f t="shared" si="19"/>
        <v>-2.669400000013411E-2</v>
      </c>
      <c r="P133" s="22">
        <f t="shared" si="16"/>
        <v>-2.2221202103631731E-2</v>
      </c>
      <c r="Q133" s="23">
        <f t="shared" si="22"/>
        <v>32431.813999999998</v>
      </c>
      <c r="R133" s="20">
        <f t="shared" si="17"/>
        <v>2.0005921022956113E-5</v>
      </c>
    </row>
    <row r="134" spans="1:18" s="20" customFormat="1" x14ac:dyDescent="0.2">
      <c r="A134" s="37" t="s">
        <v>62</v>
      </c>
      <c r="B134" s="27"/>
      <c r="C134" s="36">
        <v>47476.667000000001</v>
      </c>
      <c r="D134" s="36"/>
      <c r="E134" s="20">
        <f t="shared" si="20"/>
        <v>488.99095456516551</v>
      </c>
      <c r="F134" s="20">
        <f t="shared" si="21"/>
        <v>489</v>
      </c>
      <c r="G134" s="20">
        <f t="shared" si="18"/>
        <v>-3.4062999999150634E-2</v>
      </c>
      <c r="I134" s="20">
        <f t="shared" si="19"/>
        <v>-3.4062999999150634E-2</v>
      </c>
      <c r="P134" s="22">
        <f t="shared" si="16"/>
        <v>-2.2434413234659587E-2</v>
      </c>
      <c r="Q134" s="23">
        <f t="shared" si="22"/>
        <v>32458.167000000001</v>
      </c>
      <c r="R134" s="20">
        <f t="shared" si="17"/>
        <v>1.3522403013929634E-4</v>
      </c>
    </row>
    <row r="135" spans="1:18" s="20" customFormat="1" x14ac:dyDescent="0.2">
      <c r="A135" s="27" t="s">
        <v>99</v>
      </c>
      <c r="B135" s="27"/>
      <c r="C135" s="36">
        <v>47514.285000000003</v>
      </c>
      <c r="D135" s="36"/>
      <c r="E135" s="20">
        <f t="shared" si="20"/>
        <v>498.98042019062831</v>
      </c>
      <c r="F135" s="20">
        <f t="shared" si="21"/>
        <v>499</v>
      </c>
      <c r="G135" s="20">
        <f t="shared" si="18"/>
        <v>-7.3732999997446314E-2</v>
      </c>
      <c r="I135" s="20">
        <f t="shared" si="19"/>
        <v>-7.3732999997446314E-2</v>
      </c>
      <c r="P135" s="22">
        <f t="shared" si="16"/>
        <v>-2.2733560741481341E-2</v>
      </c>
      <c r="Q135" s="23">
        <f t="shared" si="22"/>
        <v>32495.785000000003</v>
      </c>
    </row>
    <row r="136" spans="1:18" s="20" customFormat="1" x14ac:dyDescent="0.2">
      <c r="A136" s="37" t="s">
        <v>62</v>
      </c>
      <c r="B136" s="27"/>
      <c r="C136" s="36">
        <v>47525.63</v>
      </c>
      <c r="D136" s="36"/>
      <c r="E136" s="20">
        <f t="shared" si="20"/>
        <v>501.99308666733646</v>
      </c>
      <c r="F136" s="20">
        <f t="shared" si="21"/>
        <v>502</v>
      </c>
      <c r="G136" s="20">
        <f t="shared" si="18"/>
        <v>-2.6034000002255198E-2</v>
      </c>
      <c r="I136" s="20">
        <f t="shared" si="19"/>
        <v>-2.6034000002255198E-2</v>
      </c>
      <c r="P136" s="22">
        <f t="shared" si="16"/>
        <v>-2.2822057034083729E-2</v>
      </c>
      <c r="Q136" s="23">
        <f t="shared" si="22"/>
        <v>32507.129999999997</v>
      </c>
      <c r="R136" s="20">
        <f t="shared" ref="R136:R167" si="23">+(P136-G136)^2</f>
        <v>1.0316577630786147E-5</v>
      </c>
    </row>
    <row r="137" spans="1:18" x14ac:dyDescent="0.2">
      <c r="A137" s="27" t="s">
        <v>100</v>
      </c>
      <c r="B137" s="27"/>
      <c r="C137" s="36">
        <v>47736.514000000003</v>
      </c>
      <c r="D137" s="36"/>
      <c r="E137" s="20">
        <f t="shared" si="20"/>
        <v>557.99336496389742</v>
      </c>
      <c r="F137" s="20">
        <f t="shared" si="21"/>
        <v>558</v>
      </c>
      <c r="G137" s="20">
        <f t="shared" si="18"/>
        <v>-2.4985999996715691E-2</v>
      </c>
      <c r="I137" s="20">
        <f t="shared" si="19"/>
        <v>-2.4985999996715691E-2</v>
      </c>
      <c r="J137" s="20"/>
      <c r="P137" s="22">
        <f t="shared" si="16"/>
        <v>-2.4368263265137566E-2</v>
      </c>
      <c r="Q137" s="23">
        <f t="shared" si="22"/>
        <v>32718.014000000003</v>
      </c>
      <c r="R137" s="20">
        <f t="shared" si="23"/>
        <v>3.8159866954082463E-7</v>
      </c>
    </row>
    <row r="138" spans="1:18" x14ac:dyDescent="0.2">
      <c r="A138" s="27" t="s">
        <v>100</v>
      </c>
      <c r="B138" s="27"/>
      <c r="C138" s="36">
        <v>47770.404000000002</v>
      </c>
      <c r="D138" s="36"/>
      <c r="E138" s="20">
        <f t="shared" si="20"/>
        <v>566.99285962195768</v>
      </c>
      <c r="F138" s="20">
        <f t="shared" si="21"/>
        <v>567</v>
      </c>
      <c r="G138" s="20">
        <f t="shared" si="18"/>
        <v>-2.6889000000664964E-2</v>
      </c>
      <c r="I138" s="20">
        <f t="shared" si="19"/>
        <v>-2.6889000000664964E-2</v>
      </c>
      <c r="J138" s="20"/>
      <c r="P138" s="22">
        <f t="shared" si="16"/>
        <v>-2.4598041303466267E-2</v>
      </c>
      <c r="Q138" s="23">
        <f t="shared" si="22"/>
        <v>32751.904000000002</v>
      </c>
      <c r="R138" s="20">
        <f t="shared" si="23"/>
        <v>5.2484917522703521E-6</v>
      </c>
    </row>
    <row r="139" spans="1:18" x14ac:dyDescent="0.2">
      <c r="A139" s="27" t="s">
        <v>101</v>
      </c>
      <c r="B139" s="27"/>
      <c r="C139" s="36">
        <v>47804.294000000002</v>
      </c>
      <c r="D139" s="36"/>
      <c r="E139" s="20">
        <f t="shared" si="20"/>
        <v>575.99235428001782</v>
      </c>
      <c r="F139" s="20">
        <f t="shared" si="21"/>
        <v>576</v>
      </c>
      <c r="G139" s="20">
        <f t="shared" si="18"/>
        <v>-2.879199999733828E-2</v>
      </c>
      <c r="I139" s="20">
        <f t="shared" si="19"/>
        <v>-2.879199999733828E-2</v>
      </c>
      <c r="J139" s="20"/>
      <c r="P139" s="22">
        <f t="shared" ref="P139:P170" si="24">+D$11+D$12*F139+D$13*F139^2</f>
        <v>-2.4822635510257776E-2</v>
      </c>
      <c r="Q139" s="23">
        <f t="shared" si="22"/>
        <v>32785.794000000002</v>
      </c>
      <c r="R139" s="20">
        <f t="shared" si="23"/>
        <v>1.5755854431295872E-5</v>
      </c>
    </row>
    <row r="140" spans="1:18" x14ac:dyDescent="0.2">
      <c r="A140" s="37" t="s">
        <v>62</v>
      </c>
      <c r="B140" s="27"/>
      <c r="C140" s="36">
        <v>48233.595999999998</v>
      </c>
      <c r="D140" s="36"/>
      <c r="E140" s="20">
        <f t="shared" si="20"/>
        <v>689.99356571981116</v>
      </c>
      <c r="F140" s="20">
        <f t="shared" si="21"/>
        <v>690</v>
      </c>
      <c r="G140" s="20">
        <f t="shared" si="18"/>
        <v>-2.4230000002717134E-2</v>
      </c>
      <c r="I140" s="20">
        <f t="shared" si="19"/>
        <v>-2.4230000002717134E-2</v>
      </c>
      <c r="P140" s="22">
        <f t="shared" si="24"/>
        <v>-2.7218806044341827E-2</v>
      </c>
      <c r="Q140" s="23">
        <f t="shared" si="22"/>
        <v>33215.095999999998</v>
      </c>
      <c r="R140" s="20">
        <f t="shared" si="23"/>
        <v>8.9329615544522689E-6</v>
      </c>
    </row>
    <row r="141" spans="1:18" x14ac:dyDescent="0.2">
      <c r="A141" s="27" t="s">
        <v>102</v>
      </c>
      <c r="B141" s="27"/>
      <c r="C141" s="36">
        <v>48459.531999999999</v>
      </c>
      <c r="D141" s="36">
        <v>3.0000000000000001E-3</v>
      </c>
      <c r="E141" s="20">
        <f t="shared" si="20"/>
        <v>749.99090490728645</v>
      </c>
      <c r="F141" s="20">
        <f t="shared" si="21"/>
        <v>750</v>
      </c>
      <c r="G141" s="20">
        <f t="shared" si="18"/>
        <v>-3.4250000004249159E-2</v>
      </c>
      <c r="I141" s="20">
        <f t="shared" si="19"/>
        <v>-3.4250000004249159E-2</v>
      </c>
      <c r="J141" s="20"/>
      <c r="P141" s="22">
        <f t="shared" si="24"/>
        <v>-2.8145879287193705E-2</v>
      </c>
      <c r="Q141" s="23">
        <f t="shared" si="22"/>
        <v>33441.031999999999</v>
      </c>
      <c r="R141" s="20">
        <f t="shared" si="23"/>
        <v>3.7260289728385596E-5</v>
      </c>
    </row>
    <row r="142" spans="1:18" x14ac:dyDescent="0.2">
      <c r="A142" s="27" t="s">
        <v>103</v>
      </c>
      <c r="B142" s="27"/>
      <c r="C142" s="36">
        <v>48542.38</v>
      </c>
      <c r="D142" s="36">
        <v>6.0000000000000001E-3</v>
      </c>
      <c r="E142" s="20">
        <f t="shared" si="20"/>
        <v>771.9912039167574</v>
      </c>
      <c r="F142" s="20">
        <f t="shared" si="21"/>
        <v>772</v>
      </c>
      <c r="G142" s="20">
        <f t="shared" ref="G142:G158" si="25">+C142-(C$7+F142*C$8)</f>
        <v>-3.3124000001407694E-2</v>
      </c>
      <c r="I142" s="20">
        <f t="shared" ref="I142:I157" si="26">G142</f>
        <v>-3.3124000001407694E-2</v>
      </c>
      <c r="J142" s="20"/>
      <c r="P142" s="22">
        <f t="shared" si="24"/>
        <v>-2.8428080018874573E-2</v>
      </c>
      <c r="Q142" s="23">
        <f t="shared" si="22"/>
        <v>33523.879999999997</v>
      </c>
      <c r="R142" s="20">
        <f t="shared" si="23"/>
        <v>2.2051664482353865E-5</v>
      </c>
    </row>
    <row r="143" spans="1:18" x14ac:dyDescent="0.2">
      <c r="A143" s="27" t="s">
        <v>104</v>
      </c>
      <c r="B143" s="27"/>
      <c r="C143" s="36">
        <v>48862.474000000002</v>
      </c>
      <c r="D143" s="36">
        <v>3.0000000000000001E-3</v>
      </c>
      <c r="E143" s="20">
        <f t="shared" si="20"/>
        <v>856.99221433508774</v>
      </c>
      <c r="F143" s="20">
        <f t="shared" si="21"/>
        <v>857</v>
      </c>
      <c r="G143" s="20">
        <f t="shared" si="25"/>
        <v>-2.9319000001123641E-2</v>
      </c>
      <c r="I143" s="20">
        <f t="shared" si="26"/>
        <v>-2.9319000001123641E-2</v>
      </c>
      <c r="J143" s="20"/>
      <c r="P143" s="22">
        <f t="shared" si="24"/>
        <v>-2.9227370485476196E-2</v>
      </c>
      <c r="Q143" s="23">
        <f t="shared" si="22"/>
        <v>33843.974000000002</v>
      </c>
      <c r="R143" s="20">
        <f t="shared" si="23"/>
        <v>8.3959681377852226E-9</v>
      </c>
    </row>
    <row r="144" spans="1:18" x14ac:dyDescent="0.2">
      <c r="A144" s="27" t="s">
        <v>105</v>
      </c>
      <c r="B144" s="27"/>
      <c r="C144" s="36">
        <v>48994.281000000003</v>
      </c>
      <c r="D144" s="36">
        <v>4.0000000000000001E-3</v>
      </c>
      <c r="E144" s="20">
        <f t="shared" si="20"/>
        <v>891.99358324612251</v>
      </c>
      <c r="F144" s="20">
        <f t="shared" si="21"/>
        <v>892</v>
      </c>
      <c r="G144" s="20">
        <f t="shared" si="25"/>
        <v>-2.4164000002201647E-2</v>
      </c>
      <c r="I144" s="20">
        <f t="shared" si="26"/>
        <v>-2.4164000002201647E-2</v>
      </c>
      <c r="J144" s="20"/>
      <c r="P144" s="22">
        <f t="shared" si="24"/>
        <v>-2.9422094456925171E-2</v>
      </c>
      <c r="Q144" s="23">
        <f t="shared" si="22"/>
        <v>33975.781000000003</v>
      </c>
      <c r="R144" s="20">
        <f t="shared" si="23"/>
        <v>2.7647557294794274E-5</v>
      </c>
    </row>
    <row r="145" spans="1:21" x14ac:dyDescent="0.2">
      <c r="A145" s="27" t="s">
        <v>106</v>
      </c>
      <c r="B145" s="27"/>
      <c r="C145" s="36">
        <v>49167.498</v>
      </c>
      <c r="D145" s="36">
        <v>0.01</v>
      </c>
      <c r="E145" s="20">
        <f t="shared" si="20"/>
        <v>937.99138395976115</v>
      </c>
      <c r="F145" s="20">
        <f t="shared" si="21"/>
        <v>938</v>
      </c>
      <c r="G145" s="20">
        <f t="shared" si="25"/>
        <v>-3.2446000004711095E-2</v>
      </c>
      <c r="I145" s="20">
        <f t="shared" si="26"/>
        <v>-3.2446000004711095E-2</v>
      </c>
      <c r="J145" s="20"/>
      <c r="P145" s="22">
        <f t="shared" si="24"/>
        <v>-2.9558789265474048E-2</v>
      </c>
      <c r="Q145" s="23">
        <f t="shared" si="22"/>
        <v>34148.998</v>
      </c>
      <c r="R145" s="20">
        <f t="shared" si="23"/>
        <v>8.3359858527657392E-6</v>
      </c>
    </row>
    <row r="146" spans="1:21" x14ac:dyDescent="0.2">
      <c r="A146" s="27" t="s">
        <v>107</v>
      </c>
      <c r="B146" s="27"/>
      <c r="C146" s="36">
        <v>49216.463000000003</v>
      </c>
      <c r="D146" s="36">
        <v>4.0000000000000001E-3</v>
      </c>
      <c r="E146" s="20">
        <f t="shared" si="20"/>
        <v>950.99404716223853</v>
      </c>
      <c r="F146" s="20">
        <f t="shared" si="21"/>
        <v>951</v>
      </c>
      <c r="G146" s="20">
        <f t="shared" si="25"/>
        <v>-2.2417000000132248E-2</v>
      </c>
      <c r="I146" s="20">
        <f t="shared" si="26"/>
        <v>-2.2417000000132248E-2</v>
      </c>
      <c r="J146" s="20"/>
      <c r="P146" s="22">
        <f t="shared" si="24"/>
        <v>-2.9572877204619055E-2</v>
      </c>
      <c r="Q146" s="23">
        <f t="shared" si="22"/>
        <v>34197.963000000003</v>
      </c>
      <c r="R146" s="20">
        <f t="shared" si="23"/>
        <v>5.1206578565693927E-5</v>
      </c>
    </row>
    <row r="147" spans="1:21" x14ac:dyDescent="0.2">
      <c r="A147" s="27" t="s">
        <v>108</v>
      </c>
      <c r="B147" s="27"/>
      <c r="C147" s="36">
        <v>49216.464999999997</v>
      </c>
      <c r="D147" s="36"/>
      <c r="E147" s="20">
        <f t="shared" si="20"/>
        <v>950.99457826254115</v>
      </c>
      <c r="F147" s="20">
        <f t="shared" si="21"/>
        <v>951</v>
      </c>
      <c r="G147" s="20">
        <f t="shared" si="25"/>
        <v>-2.0417000007000752E-2</v>
      </c>
      <c r="I147" s="20">
        <f t="shared" si="26"/>
        <v>-2.0417000007000752E-2</v>
      </c>
      <c r="N147" s="20"/>
      <c r="P147" s="22">
        <f t="shared" si="24"/>
        <v>-2.9572877204619055E-2</v>
      </c>
      <c r="Q147" s="23">
        <f t="shared" si="22"/>
        <v>34197.964999999997</v>
      </c>
      <c r="R147" s="20">
        <f t="shared" si="23"/>
        <v>8.3830087257866801E-5</v>
      </c>
    </row>
    <row r="148" spans="1:21" x14ac:dyDescent="0.2">
      <c r="A148" s="27" t="s">
        <v>107</v>
      </c>
      <c r="B148" s="27"/>
      <c r="C148" s="36">
        <v>49216.472000000002</v>
      </c>
      <c r="D148" s="36">
        <v>4.0000000000000001E-3</v>
      </c>
      <c r="E148" s="20">
        <f t="shared" si="20"/>
        <v>950.99643711360795</v>
      </c>
      <c r="F148" s="20">
        <f t="shared" si="21"/>
        <v>951</v>
      </c>
      <c r="G148" s="20">
        <f t="shared" si="25"/>
        <v>-1.3417000001936685E-2</v>
      </c>
      <c r="I148" s="20">
        <f t="shared" si="26"/>
        <v>-1.3417000001936685E-2</v>
      </c>
      <c r="J148" s="20"/>
      <c r="P148" s="22">
        <f t="shared" si="24"/>
        <v>-2.9572877204619055E-2</v>
      </c>
      <c r="Q148" s="23">
        <f t="shared" si="22"/>
        <v>34197.972000000002</v>
      </c>
      <c r="R148" s="20">
        <f t="shared" si="23"/>
        <v>2.6101236818815192E-4</v>
      </c>
    </row>
    <row r="149" spans="1:21" x14ac:dyDescent="0.2">
      <c r="A149" s="27" t="s">
        <v>107</v>
      </c>
      <c r="B149" s="27"/>
      <c r="C149" s="36">
        <v>49250.360999999997</v>
      </c>
      <c r="D149" s="36">
        <v>6.0000000000000001E-3</v>
      </c>
      <c r="E149" s="20">
        <f t="shared" ref="E149:E184" si="27">+(C149-C$7)/C$8</f>
        <v>959.99566622151485</v>
      </c>
      <c r="F149" s="20">
        <f t="shared" ref="F149:F180" si="28">ROUND(2*E149,0)/2</f>
        <v>960</v>
      </c>
      <c r="G149" s="20">
        <f t="shared" si="25"/>
        <v>-1.6320000002451707E-2</v>
      </c>
      <c r="I149" s="20">
        <f t="shared" si="26"/>
        <v>-1.6320000002451707E-2</v>
      </c>
      <c r="J149" s="20"/>
      <c r="P149" s="22">
        <f t="shared" si="24"/>
        <v>-2.957629459915689E-2</v>
      </c>
      <c r="Q149" s="23">
        <f t="shared" ref="Q149:Q184" si="29">+C149-15018.5</f>
        <v>34231.860999999997</v>
      </c>
      <c r="R149" s="20">
        <f t="shared" si="23"/>
        <v>1.7572934643463506E-4</v>
      </c>
    </row>
    <row r="150" spans="1:21" x14ac:dyDescent="0.2">
      <c r="A150" s="27" t="s">
        <v>109</v>
      </c>
      <c r="B150" s="27"/>
      <c r="C150" s="36">
        <v>49536.557000000001</v>
      </c>
      <c r="D150" s="36">
        <v>8.9999999999999993E-3</v>
      </c>
      <c r="E150" s="20">
        <f t="shared" si="27"/>
        <v>1035.9950575805669</v>
      </c>
      <c r="F150" s="20">
        <f t="shared" si="28"/>
        <v>1036</v>
      </c>
      <c r="G150" s="20">
        <f t="shared" si="25"/>
        <v>-1.8611999999848194E-2</v>
      </c>
      <c r="I150" s="20">
        <f t="shared" si="26"/>
        <v>-1.8611999999848194E-2</v>
      </c>
      <c r="J150" s="20"/>
      <c r="P150" s="22">
        <f t="shared" si="24"/>
        <v>-2.9398439315190705E-2</v>
      </c>
      <c r="Q150" s="23">
        <f t="shared" si="29"/>
        <v>34518.057000000001</v>
      </c>
      <c r="R150" s="20">
        <f t="shared" si="23"/>
        <v>1.1634727310356662E-4</v>
      </c>
    </row>
    <row r="151" spans="1:21" x14ac:dyDescent="0.2">
      <c r="A151" s="37" t="s">
        <v>62</v>
      </c>
      <c r="B151" s="27"/>
      <c r="C151" s="36">
        <v>49713.548999999999</v>
      </c>
      <c r="D151" s="36"/>
      <c r="E151" s="20">
        <f t="shared" si="27"/>
        <v>1082.9953101187614</v>
      </c>
      <c r="F151" s="20">
        <f t="shared" si="28"/>
        <v>1083</v>
      </c>
      <c r="G151" s="20">
        <f t="shared" si="25"/>
        <v>-1.7661000005318783E-2</v>
      </c>
      <c r="I151" s="20">
        <f t="shared" si="26"/>
        <v>-1.7661000005318783E-2</v>
      </c>
      <c r="P151" s="22">
        <f t="shared" si="24"/>
        <v>-2.9103463874890621E-2</v>
      </c>
      <c r="Q151" s="23">
        <f t="shared" si="29"/>
        <v>34695.048999999999</v>
      </c>
      <c r="R151" s="20">
        <f t="shared" si="23"/>
        <v>1.3092997940645693E-4</v>
      </c>
    </row>
    <row r="152" spans="1:21" x14ac:dyDescent="0.2">
      <c r="A152" s="37" t="s">
        <v>62</v>
      </c>
      <c r="B152" s="27"/>
      <c r="C152" s="36">
        <v>49965.847999999998</v>
      </c>
      <c r="D152" s="36"/>
      <c r="E152" s="20">
        <f t="shared" si="27"/>
        <v>1149.9933479686865</v>
      </c>
      <c r="F152" s="20">
        <f t="shared" si="28"/>
        <v>1150</v>
      </c>
      <c r="G152" s="20">
        <f t="shared" si="25"/>
        <v>-2.5050000003830064E-2</v>
      </c>
      <c r="I152" s="20">
        <f t="shared" si="26"/>
        <v>-2.5050000003830064E-2</v>
      </c>
      <c r="P152" s="22">
        <f t="shared" si="24"/>
        <v>-2.8438558913342328E-2</v>
      </c>
      <c r="Q152" s="23">
        <f t="shared" si="29"/>
        <v>34947.347999999998</v>
      </c>
      <c r="R152" s="20">
        <f t="shared" si="23"/>
        <v>1.1482331483234944E-5</v>
      </c>
    </row>
    <row r="153" spans="1:21" x14ac:dyDescent="0.2">
      <c r="A153" s="27" t="s">
        <v>110</v>
      </c>
      <c r="B153" s="27"/>
      <c r="C153" s="36">
        <v>50391.373</v>
      </c>
      <c r="D153" s="36">
        <v>5.0000000000000001E-3</v>
      </c>
      <c r="E153" s="20">
        <f t="shared" si="27"/>
        <v>1262.9915764836214</v>
      </c>
      <c r="F153" s="20">
        <f t="shared" si="28"/>
        <v>1263</v>
      </c>
      <c r="G153" s="20">
        <f t="shared" si="25"/>
        <v>-3.1720999999379274E-2</v>
      </c>
      <c r="I153" s="20">
        <f t="shared" si="26"/>
        <v>-3.1720999999379274E-2</v>
      </c>
      <c r="J153" s="20"/>
      <c r="P153" s="22">
        <f t="shared" si="24"/>
        <v>-2.6666293189336228E-2</v>
      </c>
      <c r="Q153" s="23">
        <f t="shared" si="29"/>
        <v>35372.873</v>
      </c>
      <c r="R153" s="20">
        <f t="shared" si="23"/>
        <v>2.5550060935495542E-5</v>
      </c>
    </row>
    <row r="154" spans="1:21" x14ac:dyDescent="0.2">
      <c r="A154" s="27" t="s">
        <v>110</v>
      </c>
      <c r="B154" s="27"/>
      <c r="C154" s="36">
        <v>50410.226999999999</v>
      </c>
      <c r="D154" s="36">
        <v>3.0000000000000001E-3</v>
      </c>
      <c r="E154" s="20">
        <f t="shared" si="27"/>
        <v>1267.9982590532015</v>
      </c>
      <c r="F154" s="20">
        <f t="shared" si="28"/>
        <v>1268</v>
      </c>
      <c r="G154" s="20">
        <f t="shared" si="25"/>
        <v>-6.5560000002733432E-3</v>
      </c>
      <c r="I154" s="20">
        <f t="shared" si="26"/>
        <v>-6.5560000002733432E-3</v>
      </c>
      <c r="J154" s="20"/>
      <c r="P154" s="22">
        <f t="shared" si="24"/>
        <v>-2.6568994965528198E-2</v>
      </c>
      <c r="Q154" s="23">
        <f t="shared" si="29"/>
        <v>35391.726999999999</v>
      </c>
      <c r="R154" s="20">
        <f t="shared" si="23"/>
        <v>4.0051996747931618E-4</v>
      </c>
    </row>
    <row r="155" spans="1:21" x14ac:dyDescent="0.2">
      <c r="A155" s="27" t="s">
        <v>111</v>
      </c>
      <c r="B155" s="27"/>
      <c r="C155" s="36">
        <v>50696.41</v>
      </c>
      <c r="D155" s="36">
        <v>4.0000000000000001E-3</v>
      </c>
      <c r="E155" s="20">
        <f t="shared" si="27"/>
        <v>1343.9941982602752</v>
      </c>
      <c r="F155" s="20">
        <f t="shared" si="28"/>
        <v>1344</v>
      </c>
      <c r="G155" s="20">
        <f t="shared" si="25"/>
        <v>-2.1847999996680301E-2</v>
      </c>
      <c r="I155" s="20">
        <f t="shared" si="26"/>
        <v>-2.1847999996680301E-2</v>
      </c>
      <c r="J155" s="20"/>
      <c r="P155" s="22">
        <f t="shared" si="24"/>
        <v>-2.4893076365232754E-2</v>
      </c>
      <c r="Q155" s="23">
        <f t="shared" si="29"/>
        <v>35677.910000000003</v>
      </c>
      <c r="R155" s="20">
        <f t="shared" si="23"/>
        <v>9.2724900903165964E-6</v>
      </c>
    </row>
    <row r="156" spans="1:21" x14ac:dyDescent="0.2">
      <c r="A156" s="39" t="s">
        <v>111</v>
      </c>
      <c r="B156" s="39"/>
      <c r="C156" s="40">
        <v>50696.413</v>
      </c>
      <c r="D156" s="40">
        <v>5.0000000000000001E-3</v>
      </c>
      <c r="E156" s="41">
        <f t="shared" si="27"/>
        <v>1343.9949949107311</v>
      </c>
      <c r="F156" s="20">
        <f t="shared" si="28"/>
        <v>1344</v>
      </c>
      <c r="G156" s="20">
        <f t="shared" si="25"/>
        <v>-1.8847999999707099E-2</v>
      </c>
      <c r="I156" s="20">
        <f t="shared" si="26"/>
        <v>-1.8847999999707099E-2</v>
      </c>
      <c r="J156" s="20"/>
      <c r="P156" s="22">
        <f t="shared" si="24"/>
        <v>-2.4893076365232754E-2</v>
      </c>
      <c r="Q156" s="23">
        <f t="shared" si="29"/>
        <v>35677.913</v>
      </c>
      <c r="R156" s="20">
        <f t="shared" si="23"/>
        <v>3.6542948265036863E-5</v>
      </c>
    </row>
    <row r="157" spans="1:21" x14ac:dyDescent="0.2">
      <c r="A157" s="39" t="s">
        <v>112</v>
      </c>
      <c r="B157" s="39"/>
      <c r="C157" s="40">
        <v>51031.567000000003</v>
      </c>
      <c r="D157" s="40">
        <v>4.0000000000000001E-3</v>
      </c>
      <c r="E157" s="41">
        <f t="shared" si="27"/>
        <v>1432.9951906211938</v>
      </c>
      <c r="F157" s="20">
        <f t="shared" si="28"/>
        <v>1433</v>
      </c>
      <c r="G157" s="20">
        <f t="shared" si="25"/>
        <v>-1.8110999997588806E-2</v>
      </c>
      <c r="I157" s="20">
        <f t="shared" si="26"/>
        <v>-1.8110999997588806E-2</v>
      </c>
      <c r="J157" s="20"/>
      <c r="P157" s="22">
        <f t="shared" si="24"/>
        <v>-2.2460582748885918E-2</v>
      </c>
      <c r="Q157" s="23">
        <f t="shared" si="29"/>
        <v>36013.067000000003</v>
      </c>
      <c r="R157" s="20">
        <f t="shared" si="23"/>
        <v>1.891887011038136E-5</v>
      </c>
    </row>
    <row r="158" spans="1:21" x14ac:dyDescent="0.2">
      <c r="A158" s="39" t="s">
        <v>113</v>
      </c>
      <c r="B158" s="39"/>
      <c r="C158" s="40">
        <v>51468.397599999997</v>
      </c>
      <c r="D158" s="40">
        <v>4.0000000000000002E-4</v>
      </c>
      <c r="E158" s="41">
        <f t="shared" si="27"/>
        <v>1548.9956229368399</v>
      </c>
      <c r="F158" s="20">
        <f t="shared" si="28"/>
        <v>1549</v>
      </c>
      <c r="G158" s="20">
        <f t="shared" si="25"/>
        <v>-1.6483000006701332E-2</v>
      </c>
      <c r="J158" s="20">
        <f>G158</f>
        <v>-1.6483000006701332E-2</v>
      </c>
      <c r="O158">
        <f t="shared" ref="O158:O184" ca="1" si="30">+C$11+C$12*F158</f>
        <v>1.3326321539683324E-2</v>
      </c>
      <c r="P158" s="22">
        <f t="shared" si="24"/>
        <v>-1.8529206359626627E-2</v>
      </c>
      <c r="Q158" s="23">
        <f t="shared" si="29"/>
        <v>36449.897599999997</v>
      </c>
      <c r="R158" s="20">
        <f t="shared" si="23"/>
        <v>4.1869604387518363E-6</v>
      </c>
    </row>
    <row r="159" spans="1:21" x14ac:dyDescent="0.2">
      <c r="A159" s="40" t="s">
        <v>123</v>
      </c>
      <c r="B159" s="42" t="s">
        <v>117</v>
      </c>
      <c r="C159" s="40">
        <v>51788.481699999997</v>
      </c>
      <c r="D159" s="40" t="s">
        <v>124</v>
      </c>
      <c r="E159" s="41">
        <f t="shared" si="27"/>
        <v>1633.9940044086622</v>
      </c>
      <c r="F159" s="20">
        <f t="shared" si="28"/>
        <v>1634</v>
      </c>
      <c r="G159" s="20"/>
      <c r="O159">
        <f t="shared" ca="1" si="30"/>
        <v>1.1637925728102932E-2</v>
      </c>
      <c r="P159" s="22">
        <f t="shared" si="24"/>
        <v>-1.5101754185807614E-2</v>
      </c>
      <c r="Q159" s="23">
        <f t="shared" si="29"/>
        <v>36769.981699999997</v>
      </c>
      <c r="R159" s="20">
        <f t="shared" si="23"/>
        <v>2.2806297948855779E-4</v>
      </c>
      <c r="U159" s="21">
        <v>-2.2578000003704801E-2</v>
      </c>
    </row>
    <row r="160" spans="1:21" x14ac:dyDescent="0.2">
      <c r="A160" s="40" t="s">
        <v>123</v>
      </c>
      <c r="B160" s="42" t="s">
        <v>117</v>
      </c>
      <c r="C160" s="40">
        <v>51788.491450000001</v>
      </c>
      <c r="D160" s="40" t="s">
        <v>124</v>
      </c>
      <c r="E160" s="41">
        <f t="shared" si="27"/>
        <v>1633.9965935226476</v>
      </c>
      <c r="F160" s="20">
        <f t="shared" si="28"/>
        <v>1634</v>
      </c>
      <c r="G160" s="20"/>
      <c r="O160">
        <f t="shared" ca="1" si="30"/>
        <v>1.1637925728102932E-2</v>
      </c>
      <c r="P160" s="22">
        <f t="shared" si="24"/>
        <v>-1.5101754185807614E-2</v>
      </c>
      <c r="Q160" s="23">
        <f t="shared" si="29"/>
        <v>36769.991450000001</v>
      </c>
      <c r="R160" s="20">
        <f t="shared" si="23"/>
        <v>2.2806297948855779E-4</v>
      </c>
      <c r="U160" s="21">
        <v>-1.2827999998989981E-2</v>
      </c>
    </row>
    <row r="161" spans="1:18" x14ac:dyDescent="0.2">
      <c r="A161" s="43" t="s">
        <v>114</v>
      </c>
      <c r="B161" s="44"/>
      <c r="C161" s="45">
        <v>52134.944100000001</v>
      </c>
      <c r="D161" s="45">
        <v>2.0000000000000001E-4</v>
      </c>
      <c r="E161" s="41">
        <f t="shared" si="27"/>
        <v>1725.9971474602648</v>
      </c>
      <c r="F161" s="20">
        <f t="shared" si="28"/>
        <v>1726</v>
      </c>
      <c r="G161" s="20">
        <f t="shared" ref="G161:G184" si="31">+C161-(C$7+F161*C$8)</f>
        <v>-1.0741999998572282E-2</v>
      </c>
      <c r="K161" s="20">
        <f>G161</f>
        <v>-1.0741999998572282E-2</v>
      </c>
      <c r="O161">
        <f t="shared" ca="1" si="30"/>
        <v>9.8104855555688555E-3</v>
      </c>
      <c r="P161" s="22">
        <f t="shared" si="24"/>
        <v>-1.0870970178364484E-2</v>
      </c>
      <c r="Q161" s="23">
        <f t="shared" si="29"/>
        <v>37116.444100000001</v>
      </c>
      <c r="R161" s="20">
        <f t="shared" si="23"/>
        <v>1.6633307275632663E-8</v>
      </c>
    </row>
    <row r="162" spans="1:18" x14ac:dyDescent="0.2">
      <c r="A162" s="44" t="s">
        <v>115</v>
      </c>
      <c r="B162" s="44"/>
      <c r="C162" s="45">
        <v>52214.027800000003</v>
      </c>
      <c r="D162" s="45"/>
      <c r="E162" s="41">
        <f t="shared" si="27"/>
        <v>1746.9978360318103</v>
      </c>
      <c r="F162" s="20">
        <f t="shared" si="28"/>
        <v>1747</v>
      </c>
      <c r="G162" s="20">
        <f t="shared" si="31"/>
        <v>-8.1490000011399388E-3</v>
      </c>
      <c r="K162" s="20">
        <f>G162</f>
        <v>-8.1490000011399388E-3</v>
      </c>
      <c r="N162" s="20"/>
      <c r="O162">
        <f t="shared" ca="1" si="30"/>
        <v>9.393352472707818E-3</v>
      </c>
      <c r="P162" s="22">
        <f t="shared" si="24"/>
        <v>-9.8293142095510072E-3</v>
      </c>
      <c r="Q162" s="23">
        <f t="shared" si="29"/>
        <v>37195.527800000003</v>
      </c>
      <c r="R162" s="20">
        <f t="shared" si="23"/>
        <v>2.8234558389881154E-6</v>
      </c>
    </row>
    <row r="163" spans="1:18" x14ac:dyDescent="0.2">
      <c r="A163" s="46" t="s">
        <v>116</v>
      </c>
      <c r="B163" s="47" t="s">
        <v>117</v>
      </c>
      <c r="C163" s="45">
        <v>52899.41</v>
      </c>
      <c r="D163" s="45">
        <v>8.0000000000000002E-3</v>
      </c>
      <c r="E163" s="41">
        <f t="shared" si="27"/>
        <v>1929.001183557029</v>
      </c>
      <c r="F163" s="20">
        <f t="shared" si="28"/>
        <v>1929</v>
      </c>
      <c r="G163" s="20">
        <f t="shared" si="31"/>
        <v>4.4570000027306378E-3</v>
      </c>
      <c r="K163" s="20">
        <f>G163</f>
        <v>4.4570000027306378E-3</v>
      </c>
      <c r="O163">
        <f t="shared" ca="1" si="30"/>
        <v>5.7781990879121545E-3</v>
      </c>
      <c r="P163" s="22">
        <f t="shared" si="24"/>
        <v>3.8060443358065021E-4</v>
      </c>
      <c r="Q163" s="23">
        <f t="shared" si="29"/>
        <v>37880.910000000003</v>
      </c>
      <c r="R163" s="20">
        <f t="shared" si="23"/>
        <v>1.6617000836185651E-5</v>
      </c>
    </row>
    <row r="164" spans="1:18" x14ac:dyDescent="0.2">
      <c r="A164" s="46" t="s">
        <v>125</v>
      </c>
      <c r="B164" s="47" t="s">
        <v>117</v>
      </c>
      <c r="C164" s="46">
        <v>53253.389000000003</v>
      </c>
      <c r="D164" s="46">
        <v>3.0000000000000001E-3</v>
      </c>
      <c r="E164" s="41">
        <f t="shared" si="27"/>
        <v>2023.0003608826571</v>
      </c>
      <c r="F164" s="20">
        <f t="shared" si="28"/>
        <v>2023</v>
      </c>
      <c r="G164" s="20">
        <f t="shared" si="31"/>
        <v>1.3590000016847625E-3</v>
      </c>
      <c r="I164" s="20">
        <f>G164</f>
        <v>1.3590000016847625E-3</v>
      </c>
      <c r="N164" s="20"/>
      <c r="O164">
        <f t="shared" ca="1" si="30"/>
        <v>3.9110319551056011E-3</v>
      </c>
      <c r="P164" s="22">
        <f t="shared" si="24"/>
        <v>6.4840401383897267E-3</v>
      </c>
      <c r="Q164" s="23">
        <f t="shared" si="29"/>
        <v>38234.889000000003</v>
      </c>
      <c r="R164" s="20">
        <f t="shared" si="23"/>
        <v>2.6266036402836839E-5</v>
      </c>
    </row>
    <row r="165" spans="1:18" x14ac:dyDescent="0.2">
      <c r="A165" s="44" t="s">
        <v>121</v>
      </c>
      <c r="B165" s="48" t="s">
        <v>117</v>
      </c>
      <c r="C165" s="45">
        <v>53264.685400000002</v>
      </c>
      <c r="D165" s="45">
        <v>8.9999999999999998E-4</v>
      </c>
      <c r="E165" s="41">
        <f t="shared" si="27"/>
        <v>2026.0001216219698</v>
      </c>
      <c r="F165" s="20">
        <f t="shared" si="28"/>
        <v>2026</v>
      </c>
      <c r="G165" s="20">
        <f t="shared" si="31"/>
        <v>4.5800000225426629E-4</v>
      </c>
      <c r="K165" s="20">
        <f>G165</f>
        <v>4.5800000225426629E-4</v>
      </c>
      <c r="O165">
        <f t="shared" ca="1" si="30"/>
        <v>3.8514415146968795E-3</v>
      </c>
      <c r="P165" s="22">
        <f t="shared" si="24"/>
        <v>6.6881423369979237E-3</v>
      </c>
      <c r="Q165" s="23">
        <f t="shared" si="29"/>
        <v>38246.185400000002</v>
      </c>
      <c r="R165" s="20">
        <f t="shared" si="23"/>
        <v>3.8814673511165152E-5</v>
      </c>
    </row>
    <row r="166" spans="1:18" x14ac:dyDescent="0.2">
      <c r="A166" s="45" t="s">
        <v>119</v>
      </c>
      <c r="B166" s="49"/>
      <c r="C166" s="45">
        <v>53302.345600000001</v>
      </c>
      <c r="D166" s="45">
        <v>1.5E-3</v>
      </c>
      <c r="E166" s="41">
        <f t="shared" si="27"/>
        <v>2036.0007934638545</v>
      </c>
      <c r="F166" s="20">
        <f t="shared" si="28"/>
        <v>2036</v>
      </c>
      <c r="G166" s="20">
        <f t="shared" si="31"/>
        <v>2.9880000001867302E-3</v>
      </c>
      <c r="K166" s="20">
        <f>G166</f>
        <v>2.9880000001867302E-3</v>
      </c>
      <c r="O166">
        <f t="shared" ca="1" si="30"/>
        <v>3.6528067133344833E-3</v>
      </c>
      <c r="P166" s="22">
        <f t="shared" si="24"/>
        <v>7.3726428638390407E-3</v>
      </c>
      <c r="Q166" s="23">
        <f t="shared" si="29"/>
        <v>38283.845600000001</v>
      </c>
      <c r="R166" s="20">
        <f t="shared" si="23"/>
        <v>1.9225093041777133E-5</v>
      </c>
    </row>
    <row r="167" spans="1:18" x14ac:dyDescent="0.2">
      <c r="A167" s="44" t="s">
        <v>121</v>
      </c>
      <c r="B167" s="48" t="s">
        <v>117</v>
      </c>
      <c r="C167" s="45">
        <v>54002.779499999997</v>
      </c>
      <c r="D167" s="45">
        <v>3.0000000000000001E-3</v>
      </c>
      <c r="E167" s="41">
        <f t="shared" si="27"/>
        <v>2222.0011222149419</v>
      </c>
      <c r="F167" s="20">
        <f t="shared" si="28"/>
        <v>2222</v>
      </c>
      <c r="G167" s="20">
        <f t="shared" si="31"/>
        <v>4.2259999972884543E-3</v>
      </c>
      <c r="K167" s="20">
        <f>G167</f>
        <v>4.2259999972884543E-3</v>
      </c>
      <c r="O167">
        <f t="shared" ca="1" si="30"/>
        <v>-4.1800592006140114E-5</v>
      </c>
      <c r="P167" s="22">
        <f t="shared" si="24"/>
        <v>2.127090675271362E-2</v>
      </c>
      <c r="Q167" s="23">
        <f t="shared" si="29"/>
        <v>38984.279499999997</v>
      </c>
      <c r="R167" s="20">
        <f t="shared" si="23"/>
        <v>2.9052884630113846E-4</v>
      </c>
    </row>
    <row r="168" spans="1:18" x14ac:dyDescent="0.2">
      <c r="A168" s="45" t="s">
        <v>120</v>
      </c>
      <c r="B168" s="49" t="s">
        <v>117</v>
      </c>
      <c r="C168" s="45">
        <v>54025.371299999999</v>
      </c>
      <c r="D168" s="45">
        <v>2.0000000000000001E-4</v>
      </c>
      <c r="E168" s="41">
        <f t="shared" si="27"/>
        <v>2228.0003781434161</v>
      </c>
      <c r="F168" s="20">
        <f t="shared" si="28"/>
        <v>2228</v>
      </c>
      <c r="G168" s="20">
        <f t="shared" si="31"/>
        <v>1.4240000018617138E-3</v>
      </c>
      <c r="J168" s="20">
        <f>G168</f>
        <v>1.4240000018617138E-3</v>
      </c>
      <c r="O168">
        <f t="shared" ca="1" si="30"/>
        <v>-1.6098147282358338E-4</v>
      </c>
      <c r="P168" s="22">
        <f t="shared" si="24"/>
        <v>2.175610064794542E-2</v>
      </c>
      <c r="Q168" s="23">
        <f t="shared" si="29"/>
        <v>39006.871299999999</v>
      </c>
      <c r="R168" s="20">
        <f t="shared" ref="R168:R184" si="32">+(P168-G168)^2</f>
        <v>4.1339431668247748E-4</v>
      </c>
    </row>
    <row r="169" spans="1:18" x14ac:dyDescent="0.2">
      <c r="A169" s="44" t="s">
        <v>126</v>
      </c>
      <c r="B169" s="48" t="s">
        <v>117</v>
      </c>
      <c r="C169" s="45">
        <v>54405.712200000002</v>
      </c>
      <c r="D169" s="45">
        <v>2.9999999999999997E-4</v>
      </c>
      <c r="E169" s="41">
        <f t="shared" si="27"/>
        <v>2328.9999620263284</v>
      </c>
      <c r="F169" s="20">
        <f t="shared" si="28"/>
        <v>2329</v>
      </c>
      <c r="G169" s="20">
        <f t="shared" si="31"/>
        <v>-1.4299999747890979E-4</v>
      </c>
      <c r="K169" s="20">
        <f t="shared" ref="K169:K184" si="33">G169</f>
        <v>-1.4299999747890979E-4</v>
      </c>
      <c r="N169" s="20"/>
      <c r="O169">
        <f t="shared" ca="1" si="30"/>
        <v>-2.1671929665838113E-3</v>
      </c>
      <c r="P169" s="22">
        <f t="shared" si="24"/>
        <v>3.0269343979547475E-2</v>
      </c>
      <c r="Q169" s="23">
        <f t="shared" si="29"/>
        <v>39387.212200000002</v>
      </c>
      <c r="R169" s="20">
        <f t="shared" si="32"/>
        <v>9.2491066617697299E-4</v>
      </c>
    </row>
    <row r="170" spans="1:18" x14ac:dyDescent="0.2">
      <c r="A170" s="44" t="s">
        <v>128</v>
      </c>
      <c r="B170" s="48" t="s">
        <v>117</v>
      </c>
      <c r="C170" s="45">
        <v>54676.8459</v>
      </c>
      <c r="D170" s="45">
        <v>2.0000000000000001E-4</v>
      </c>
      <c r="E170" s="41">
        <f t="shared" si="27"/>
        <v>2400.9995573278961</v>
      </c>
      <c r="F170" s="20">
        <f t="shared" si="28"/>
        <v>2401</v>
      </c>
      <c r="G170" s="20">
        <f t="shared" si="31"/>
        <v>-1.6670000040903687E-3</v>
      </c>
      <c r="K170" s="20">
        <f t="shared" si="33"/>
        <v>-1.6670000040903687E-3</v>
      </c>
      <c r="N170" s="20"/>
      <c r="O170">
        <f t="shared" ca="1" si="30"/>
        <v>-3.5973635363930889E-3</v>
      </c>
      <c r="P170" s="22">
        <f t="shared" si="24"/>
        <v>3.6736769758068721E-2</v>
      </c>
      <c r="Q170" s="23">
        <f t="shared" si="29"/>
        <v>39658.3459</v>
      </c>
      <c r="R170" s="20">
        <f t="shared" si="32"/>
        <v>1.4748495319449248E-3</v>
      </c>
    </row>
    <row r="171" spans="1:18" x14ac:dyDescent="0.2">
      <c r="A171" s="44" t="s">
        <v>129</v>
      </c>
      <c r="B171" s="48" t="s">
        <v>117</v>
      </c>
      <c r="C171" s="45">
        <v>55147.563000000002</v>
      </c>
      <c r="D171" s="45">
        <v>1E-4</v>
      </c>
      <c r="E171" s="41">
        <f t="shared" si="27"/>
        <v>2525.9985548760719</v>
      </c>
      <c r="F171" s="20">
        <f t="shared" si="28"/>
        <v>2526</v>
      </c>
      <c r="G171" s="20">
        <f t="shared" si="31"/>
        <v>-5.4420000014943071E-3</v>
      </c>
      <c r="K171" s="20">
        <f t="shared" si="33"/>
        <v>-5.4420000014943071E-3</v>
      </c>
      <c r="N171" s="20"/>
      <c r="O171">
        <f t="shared" ca="1" si="30"/>
        <v>-6.0802985534230761E-3</v>
      </c>
      <c r="P171" s="22">
        <f t="shared" ref="P171:P184" si="34">+D$11+D$12*F171+D$13*F171^2</f>
        <v>4.8752913905059675E-2</v>
      </c>
      <c r="Q171" s="23">
        <f t="shared" si="29"/>
        <v>40129.063000000002</v>
      </c>
      <c r="R171" s="20">
        <f t="shared" si="32"/>
        <v>2.9370886933387983E-3</v>
      </c>
    </row>
    <row r="172" spans="1:18" x14ac:dyDescent="0.2">
      <c r="A172" s="44" t="s">
        <v>127</v>
      </c>
      <c r="B172" s="48" t="s">
        <v>117</v>
      </c>
      <c r="C172" s="45">
        <v>55836.694600000003</v>
      </c>
      <c r="D172" s="45">
        <v>1E-4</v>
      </c>
      <c r="E172" s="41">
        <f t="shared" si="27"/>
        <v>2708.9975561419496</v>
      </c>
      <c r="F172" s="20">
        <f t="shared" si="28"/>
        <v>2709</v>
      </c>
      <c r="G172" s="20">
        <f t="shared" si="31"/>
        <v>-9.2030000014347024E-3</v>
      </c>
      <c r="K172" s="20">
        <f t="shared" si="33"/>
        <v>-9.2030000014347024E-3</v>
      </c>
      <c r="N172" s="20"/>
      <c r="O172">
        <f t="shared" ca="1" si="30"/>
        <v>-9.7153154183549847E-3</v>
      </c>
      <c r="P172" s="22">
        <f t="shared" si="34"/>
        <v>6.8148138323677193E-2</v>
      </c>
      <c r="Q172" s="23">
        <f t="shared" si="29"/>
        <v>40818.194600000003</v>
      </c>
      <c r="R172" s="20">
        <f t="shared" si="32"/>
        <v>5.9831986001905946E-3</v>
      </c>
    </row>
    <row r="173" spans="1:18" x14ac:dyDescent="0.2">
      <c r="A173" s="44" t="s">
        <v>131</v>
      </c>
      <c r="B173" s="48" t="s">
        <v>117</v>
      </c>
      <c r="C173" s="45">
        <v>55836.694600000003</v>
      </c>
      <c r="D173" s="45">
        <v>1E-4</v>
      </c>
      <c r="E173" s="41">
        <f t="shared" si="27"/>
        <v>2708.9975561419496</v>
      </c>
      <c r="F173" s="20">
        <f t="shared" si="28"/>
        <v>2709</v>
      </c>
      <c r="G173" s="20">
        <f t="shared" si="31"/>
        <v>-9.2030000014347024E-3</v>
      </c>
      <c r="K173" s="20">
        <f t="shared" si="33"/>
        <v>-9.2030000014347024E-3</v>
      </c>
      <c r="N173" s="20"/>
      <c r="O173">
        <f t="shared" ca="1" si="30"/>
        <v>-9.7153154183549847E-3</v>
      </c>
      <c r="P173" s="22">
        <f t="shared" si="34"/>
        <v>6.8148138323677193E-2</v>
      </c>
      <c r="Q173" s="23">
        <f t="shared" si="29"/>
        <v>40818.194600000003</v>
      </c>
      <c r="R173" s="20">
        <f t="shared" si="32"/>
        <v>5.9831986001905946E-3</v>
      </c>
    </row>
    <row r="174" spans="1:18" x14ac:dyDescent="0.2">
      <c r="A174" s="44" t="s">
        <v>130</v>
      </c>
      <c r="B174" s="48" t="s">
        <v>117</v>
      </c>
      <c r="C174" s="45">
        <v>56239.627800000002</v>
      </c>
      <c r="D174" s="45">
        <v>3.0000000000000003E-4</v>
      </c>
      <c r="E174" s="41">
        <f t="shared" si="27"/>
        <v>2815.9965287284108</v>
      </c>
      <c r="F174" s="20">
        <f t="shared" si="28"/>
        <v>2816</v>
      </c>
      <c r="G174" s="20">
        <f t="shared" si="31"/>
        <v>-1.3072000001557171E-2</v>
      </c>
      <c r="K174" s="20">
        <f t="shared" si="33"/>
        <v>-1.3072000001557171E-2</v>
      </c>
      <c r="O174">
        <f t="shared" ca="1" si="30"/>
        <v>-1.1840707792932656E-2</v>
      </c>
      <c r="P174" s="22">
        <f t="shared" si="34"/>
        <v>8.0481443174853201E-2</v>
      </c>
      <c r="Q174" s="23">
        <f t="shared" si="29"/>
        <v>41221.127800000002</v>
      </c>
      <c r="R174" s="20">
        <f t="shared" si="32"/>
        <v>8.7522467301618442E-3</v>
      </c>
    </row>
    <row r="175" spans="1:18" x14ac:dyDescent="0.2">
      <c r="A175" s="44" t="s">
        <v>132</v>
      </c>
      <c r="B175" s="48" t="s">
        <v>117</v>
      </c>
      <c r="C175" s="45">
        <v>56574.780500000001</v>
      </c>
      <c r="D175" s="45">
        <v>1E-4</v>
      </c>
      <c r="E175" s="41">
        <f t="shared" si="27"/>
        <v>2904.9963792236745</v>
      </c>
      <c r="F175" s="20">
        <f t="shared" si="28"/>
        <v>2905</v>
      </c>
      <c r="G175" s="20">
        <f t="shared" si="31"/>
        <v>-1.3635000002977904E-2</v>
      </c>
      <c r="K175" s="20">
        <f t="shared" si="33"/>
        <v>-1.3635000002977904E-2</v>
      </c>
      <c r="N175" s="20"/>
      <c r="O175">
        <f t="shared" ca="1" si="30"/>
        <v>-1.3608557525058004E-2</v>
      </c>
      <c r="P175" s="22">
        <f t="shared" si="34"/>
        <v>9.1298176322371583E-2</v>
      </c>
      <c r="Q175" s="23">
        <f t="shared" si="29"/>
        <v>41556.280500000001</v>
      </c>
      <c r="R175" s="20">
        <f t="shared" si="32"/>
        <v>1.1010971493726885E-2</v>
      </c>
    </row>
    <row r="176" spans="1:18" x14ac:dyDescent="0.2">
      <c r="A176" s="57" t="s">
        <v>1</v>
      </c>
      <c r="B176" s="58" t="s">
        <v>117</v>
      </c>
      <c r="C176" s="57">
        <v>56962.652399999999</v>
      </c>
      <c r="D176" s="57">
        <v>1E-4</v>
      </c>
      <c r="E176" s="41">
        <f t="shared" si="27"/>
        <v>3007.9958213028044</v>
      </c>
      <c r="F176" s="20">
        <f t="shared" si="28"/>
        <v>3008</v>
      </c>
      <c r="G176" s="20">
        <f t="shared" si="31"/>
        <v>-1.5736000001197681E-2</v>
      </c>
      <c r="K176" s="20">
        <f t="shared" si="33"/>
        <v>-1.5736000001197681E-2</v>
      </c>
      <c r="N176" s="20"/>
      <c r="O176">
        <f t="shared" ca="1" si="30"/>
        <v>-1.5654495979090716E-2</v>
      </c>
      <c r="P176" s="22">
        <f t="shared" si="34"/>
        <v>0.10444922948995194</v>
      </c>
      <c r="Q176" s="23">
        <f t="shared" si="29"/>
        <v>41944.152399999999</v>
      </c>
      <c r="R176" s="20">
        <f t="shared" si="32"/>
        <v>1.4444489387840301E-2</v>
      </c>
    </row>
    <row r="177" spans="1:18" x14ac:dyDescent="0.2">
      <c r="A177" s="63" t="s">
        <v>146</v>
      </c>
      <c r="B177" s="64" t="s">
        <v>117</v>
      </c>
      <c r="C177" s="65">
        <v>57625.422680000003</v>
      </c>
      <c r="D177" s="65">
        <v>0</v>
      </c>
      <c r="E177" s="41">
        <f t="shared" si="27"/>
        <v>3183.9945700304884</v>
      </c>
      <c r="F177" s="20">
        <f t="shared" si="28"/>
        <v>3184</v>
      </c>
      <c r="G177" s="20">
        <f t="shared" si="31"/>
        <v>-2.0447999995667487E-2</v>
      </c>
      <c r="K177" s="20">
        <f t="shared" si="33"/>
        <v>-2.0447999995667487E-2</v>
      </c>
      <c r="N177" s="20"/>
      <c r="O177">
        <f t="shared" ca="1" si="30"/>
        <v>-1.9150468483068943E-2</v>
      </c>
      <c r="P177" s="22">
        <f t="shared" si="34"/>
        <v>0.12849220892694721</v>
      </c>
      <c r="Q177" s="23">
        <f t="shared" si="29"/>
        <v>42606.922680000003</v>
      </c>
      <c r="R177" s="20">
        <f t="shared" si="32"/>
        <v>2.2183185833912114E-2</v>
      </c>
    </row>
    <row r="178" spans="1:18" x14ac:dyDescent="0.2">
      <c r="A178" s="57" t="s">
        <v>0</v>
      </c>
      <c r="B178" s="58" t="s">
        <v>117</v>
      </c>
      <c r="C178" s="57">
        <v>57719.566299999999</v>
      </c>
      <c r="D178" s="57">
        <v>1E-4</v>
      </c>
      <c r="E178" s="41">
        <f t="shared" si="27"/>
        <v>3208.9944226501525</v>
      </c>
      <c r="F178" s="20">
        <f t="shared" si="28"/>
        <v>3209</v>
      </c>
      <c r="G178" s="20">
        <f t="shared" si="31"/>
        <v>-2.1003000001655892E-2</v>
      </c>
      <c r="K178" s="20">
        <f t="shared" si="33"/>
        <v>-2.1003000001655892E-2</v>
      </c>
      <c r="N178" s="20"/>
      <c r="O178">
        <f t="shared" ca="1" si="30"/>
        <v>-1.9647055486474947E-2</v>
      </c>
      <c r="P178" s="22">
        <f t="shared" si="34"/>
        <v>0.13206819964423558</v>
      </c>
      <c r="Q178" s="23">
        <f t="shared" si="29"/>
        <v>42701.066299999999</v>
      </c>
      <c r="R178" s="20">
        <f t="shared" si="32"/>
        <v>2.3430792161032363E-2</v>
      </c>
    </row>
    <row r="179" spans="1:18" x14ac:dyDescent="0.2">
      <c r="A179" s="59" t="s">
        <v>2</v>
      </c>
      <c r="B179" s="60" t="s">
        <v>117</v>
      </c>
      <c r="C179" s="59">
        <v>58088.608399999997</v>
      </c>
      <c r="D179" s="59">
        <v>1E-4</v>
      </c>
      <c r="E179" s="41">
        <f t="shared" si="27"/>
        <v>3306.9936084733858</v>
      </c>
      <c r="F179" s="20">
        <f t="shared" si="28"/>
        <v>3307</v>
      </c>
      <c r="G179" s="20">
        <f t="shared" si="31"/>
        <v>-2.4069000006420538E-2</v>
      </c>
      <c r="K179" s="20">
        <f t="shared" si="33"/>
        <v>-2.4069000006420538E-2</v>
      </c>
      <c r="N179" s="20"/>
      <c r="O179">
        <f t="shared" ca="1" si="30"/>
        <v>-2.159367653982646E-2</v>
      </c>
      <c r="P179" s="22">
        <f t="shared" si="34"/>
        <v>0.14647179872112553</v>
      </c>
      <c r="Q179" s="23">
        <f t="shared" si="29"/>
        <v>43070.108399999997</v>
      </c>
      <c r="R179" s="20">
        <f t="shared" si="32"/>
        <v>2.908416403062938E-2</v>
      </c>
    </row>
    <row r="180" spans="1:18" x14ac:dyDescent="0.2">
      <c r="A180" s="61" t="s">
        <v>3</v>
      </c>
      <c r="B180" s="62" t="s">
        <v>117</v>
      </c>
      <c r="C180" s="61">
        <v>58374.805399999997</v>
      </c>
      <c r="D180" s="61">
        <v>1E-4</v>
      </c>
      <c r="E180" s="41">
        <f t="shared" si="27"/>
        <v>3382.993265382589</v>
      </c>
      <c r="F180" s="20">
        <f t="shared" si="28"/>
        <v>3383</v>
      </c>
      <c r="G180" s="20">
        <f t="shared" si="31"/>
        <v>-2.5361000007251278E-2</v>
      </c>
      <c r="K180" s="20">
        <f t="shared" si="33"/>
        <v>-2.5361000007251278E-2</v>
      </c>
      <c r="N180" s="20"/>
      <c r="O180">
        <f t="shared" ca="1" si="30"/>
        <v>-2.3103301030180691E-2</v>
      </c>
      <c r="P180" s="22">
        <f t="shared" si="34"/>
        <v>0.15806509102919813</v>
      </c>
      <c r="Q180" s="23">
        <f t="shared" si="29"/>
        <v>43356.305399999997</v>
      </c>
      <c r="R180" s="20">
        <f t="shared" si="32"/>
        <v>3.3645130872911828E-2</v>
      </c>
    </row>
    <row r="181" spans="1:18" ht="12" customHeight="1" x14ac:dyDescent="0.2">
      <c r="A181" s="66" t="s">
        <v>147</v>
      </c>
      <c r="B181" s="67" t="s">
        <v>117</v>
      </c>
      <c r="C181" s="68">
        <v>58811.633600000001</v>
      </c>
      <c r="D181" s="68">
        <v>1E-4</v>
      </c>
      <c r="E181" s="41">
        <f t="shared" si="27"/>
        <v>3498.9930603778726</v>
      </c>
      <c r="F181" s="20">
        <f t="shared" ref="F181:F185" si="35">ROUND(2*E181,0)/2</f>
        <v>3499</v>
      </c>
      <c r="G181" s="20">
        <f t="shared" si="31"/>
        <v>-2.6132999999390449E-2</v>
      </c>
      <c r="K181" s="20">
        <f t="shared" si="33"/>
        <v>-2.6132999999390449E-2</v>
      </c>
      <c r="N181" s="20"/>
      <c r="O181">
        <f t="shared" ca="1" si="30"/>
        <v>-2.540746472598452E-2</v>
      </c>
      <c r="P181" s="22">
        <f t="shared" si="34"/>
        <v>0.17647279697047719</v>
      </c>
      <c r="Q181" s="23">
        <f t="shared" si="29"/>
        <v>43793.133600000001</v>
      </c>
      <c r="R181" s="20">
        <f t="shared" si="32"/>
        <v>4.1049108965795222E-2</v>
      </c>
    </row>
    <row r="182" spans="1:18" ht="12" customHeight="1" x14ac:dyDescent="0.2">
      <c r="A182" s="69" t="s">
        <v>148</v>
      </c>
      <c r="B182" s="70" t="s">
        <v>117</v>
      </c>
      <c r="C182" s="71">
        <v>59131.722300000001</v>
      </c>
      <c r="D182" s="71">
        <v>2.0000000000000001E-4</v>
      </c>
      <c r="E182" s="41">
        <f t="shared" si="27"/>
        <v>3583.9926633803948</v>
      </c>
      <c r="F182" s="20">
        <f t="shared" si="35"/>
        <v>3584</v>
      </c>
      <c r="G182" s="20">
        <f t="shared" si="31"/>
        <v>-2.7628000003460329E-2</v>
      </c>
      <c r="K182" s="20">
        <f t="shared" si="33"/>
        <v>-2.7628000003460329E-2</v>
      </c>
      <c r="N182" s="20"/>
      <c r="O182">
        <f t="shared" ca="1" si="30"/>
        <v>-2.7095860537564916E-2</v>
      </c>
      <c r="P182" s="22">
        <f t="shared" si="34"/>
        <v>0.19050790441948304</v>
      </c>
      <c r="Q182" s="23">
        <f t="shared" si="29"/>
        <v>44113.222300000001</v>
      </c>
      <c r="R182" s="20">
        <f t="shared" si="32"/>
        <v>4.7583272798415482E-2</v>
      </c>
    </row>
    <row r="183" spans="1:18" ht="12" customHeight="1" x14ac:dyDescent="0.2">
      <c r="A183" s="72" t="s">
        <v>149</v>
      </c>
      <c r="B183" s="73" t="s">
        <v>117</v>
      </c>
      <c r="C183" s="74">
        <v>59519.5959</v>
      </c>
      <c r="D183" s="75">
        <v>1E-4</v>
      </c>
      <c r="E183" s="41">
        <f t="shared" si="27"/>
        <v>3686.9925568947838</v>
      </c>
      <c r="F183" s="20">
        <f t="shared" si="35"/>
        <v>3687</v>
      </c>
      <c r="G183" s="20">
        <f t="shared" si="31"/>
        <v>-2.8029000000969972E-2</v>
      </c>
      <c r="K183" s="20">
        <f t="shared" si="33"/>
        <v>-2.8029000000969972E-2</v>
      </c>
      <c r="N183" s="20"/>
      <c r="O183">
        <f t="shared" ca="1" si="30"/>
        <v>-2.9141798991597627E-2</v>
      </c>
      <c r="P183" s="22">
        <f t="shared" si="34"/>
        <v>0.20813478013295031</v>
      </c>
      <c r="Q183" s="23">
        <f t="shared" si="29"/>
        <v>44501.0959</v>
      </c>
      <c r="R183" s="20">
        <f t="shared" si="32"/>
        <v>5.5773331047142639E-2</v>
      </c>
    </row>
    <row r="184" spans="1:18" ht="12" customHeight="1" x14ac:dyDescent="0.2">
      <c r="A184" s="72" t="s">
        <v>149</v>
      </c>
      <c r="B184" s="73" t="s">
        <v>117</v>
      </c>
      <c r="C184" s="74">
        <v>59538.425000000003</v>
      </c>
      <c r="D184" s="75">
        <v>2.9999999999999997E-4</v>
      </c>
      <c r="E184" s="41">
        <f t="shared" si="27"/>
        <v>3691.9926272655748</v>
      </c>
      <c r="F184" s="20">
        <f t="shared" si="35"/>
        <v>3692</v>
      </c>
      <c r="G184" s="20">
        <f t="shared" si="31"/>
        <v>-2.7763999998569489E-2</v>
      </c>
      <c r="K184" s="20">
        <f t="shared" si="33"/>
        <v>-2.7763999998569489E-2</v>
      </c>
      <c r="N184" s="20"/>
      <c r="O184">
        <f t="shared" ca="1" si="30"/>
        <v>-2.9241116392278825E-2</v>
      </c>
      <c r="P184" s="22">
        <f t="shared" si="34"/>
        <v>0.20900773314973123</v>
      </c>
      <c r="Q184" s="23">
        <f t="shared" si="29"/>
        <v>44519.925000000003</v>
      </c>
      <c r="R184" s="20">
        <f t="shared" si="32"/>
        <v>5.6060853618050126E-2</v>
      </c>
    </row>
    <row r="185" spans="1:18" ht="12" customHeight="1" x14ac:dyDescent="0.2">
      <c r="A185" s="76" t="s">
        <v>150</v>
      </c>
      <c r="B185" s="77" t="s">
        <v>117</v>
      </c>
      <c r="C185" s="74">
        <v>59941.360999999997</v>
      </c>
      <c r="D185" s="75">
        <v>1E-4</v>
      </c>
      <c r="E185" s="41">
        <f t="shared" ref="E185" si="36">+(C185-C$7)/C$8</f>
        <v>3798.9923433924605</v>
      </c>
      <c r="F185" s="20">
        <f t="shared" si="35"/>
        <v>3799</v>
      </c>
      <c r="G185" s="20">
        <f t="shared" ref="G185" si="37">+C185-(C$7+F185*C$8)</f>
        <v>-2.8833000003942288E-2</v>
      </c>
      <c r="K185" s="20">
        <f t="shared" ref="K185" si="38">G185</f>
        <v>-2.8833000003942288E-2</v>
      </c>
      <c r="N185" s="20"/>
      <c r="O185">
        <f t="shared" ref="O185" ca="1" si="39">+C$11+C$12*F185</f>
        <v>-3.1366508766856489E-2</v>
      </c>
      <c r="P185" s="22">
        <f t="shared" ref="P185" si="40">+D$11+D$12*F185+D$13*F185^2</f>
        <v>0.22807240324675601</v>
      </c>
      <c r="Q185" s="23">
        <f t="shared" ref="Q185" si="41">+C185-15018.5</f>
        <v>44922.860999999997</v>
      </c>
      <c r="R185" s="20">
        <f t="shared" ref="R185" si="42">+(P185-G185)^2</f>
        <v>6.600038621940392E-2</v>
      </c>
    </row>
    <row r="186" spans="1:18" ht="12" customHeight="1" x14ac:dyDescent="0.2">
      <c r="C186" s="19"/>
      <c r="D186" s="19"/>
      <c r="P186" s="13"/>
    </row>
    <row r="187" spans="1:18" x14ac:dyDescent="0.2">
      <c r="C187" s="19"/>
      <c r="D187" s="19"/>
      <c r="P187" s="13"/>
    </row>
    <row r="188" spans="1:18" x14ac:dyDescent="0.2">
      <c r="C188" s="19"/>
      <c r="D188" s="19"/>
      <c r="P188" s="13"/>
    </row>
    <row r="189" spans="1:18" x14ac:dyDescent="0.2">
      <c r="C189" s="19"/>
      <c r="D189" s="19"/>
      <c r="P189" s="13"/>
    </row>
    <row r="190" spans="1:18" x14ac:dyDescent="0.2">
      <c r="C190" s="19"/>
      <c r="D190" s="19"/>
      <c r="P190" s="13"/>
    </row>
    <row r="191" spans="1:18" x14ac:dyDescent="0.2">
      <c r="C191" s="19"/>
      <c r="D191" s="19"/>
      <c r="P191" s="13"/>
    </row>
    <row r="192" spans="1:18" x14ac:dyDescent="0.2">
      <c r="C192" s="19"/>
      <c r="D192" s="19"/>
      <c r="P192" s="13"/>
    </row>
    <row r="193" spans="3:16" x14ac:dyDescent="0.2">
      <c r="C193" s="19"/>
      <c r="D193" s="19"/>
      <c r="P193" s="13"/>
    </row>
    <row r="194" spans="3:16" x14ac:dyDescent="0.2">
      <c r="C194" s="19"/>
      <c r="D194" s="19"/>
      <c r="P194" s="13"/>
    </row>
    <row r="195" spans="3:16" x14ac:dyDescent="0.2">
      <c r="C195" s="19"/>
      <c r="D195" s="19"/>
      <c r="P195" s="13"/>
    </row>
    <row r="196" spans="3:16" x14ac:dyDescent="0.2">
      <c r="C196" s="19"/>
      <c r="D196" s="19"/>
      <c r="P196" s="13"/>
    </row>
    <row r="197" spans="3:16" x14ac:dyDescent="0.2">
      <c r="C197" s="19"/>
      <c r="D197" s="19"/>
      <c r="P197" s="13"/>
    </row>
    <row r="198" spans="3:16" x14ac:dyDescent="0.2">
      <c r="C198" s="19"/>
      <c r="D198" s="19"/>
      <c r="P198" s="13"/>
    </row>
    <row r="199" spans="3:16" x14ac:dyDescent="0.2">
      <c r="C199" s="19"/>
      <c r="D199" s="19"/>
      <c r="P199" s="13"/>
    </row>
    <row r="200" spans="3:16" x14ac:dyDescent="0.2">
      <c r="C200" s="19"/>
      <c r="D200" s="19"/>
      <c r="P200" s="13"/>
    </row>
    <row r="201" spans="3:16" x14ac:dyDescent="0.2">
      <c r="C201" s="19"/>
      <c r="D201" s="19"/>
      <c r="P201" s="13"/>
    </row>
    <row r="202" spans="3:16" x14ac:dyDescent="0.2">
      <c r="C202" s="19"/>
      <c r="D202" s="19"/>
      <c r="P202" s="13"/>
    </row>
    <row r="203" spans="3:16" x14ac:dyDescent="0.2">
      <c r="C203" s="19"/>
      <c r="D203" s="19"/>
      <c r="P203" s="13"/>
    </row>
    <row r="204" spans="3:16" x14ac:dyDescent="0.2">
      <c r="C204" s="19"/>
      <c r="D204" s="19"/>
      <c r="P204" s="13"/>
    </row>
    <row r="205" spans="3:16" x14ac:dyDescent="0.2">
      <c r="C205" s="19"/>
      <c r="D205" s="19"/>
      <c r="P205" s="13"/>
    </row>
    <row r="206" spans="3:16" x14ac:dyDescent="0.2">
      <c r="C206" s="19"/>
      <c r="D206" s="19"/>
      <c r="P206" s="13"/>
    </row>
    <row r="207" spans="3:16" x14ac:dyDescent="0.2">
      <c r="C207" s="19"/>
      <c r="D207" s="19"/>
      <c r="P207" s="13"/>
    </row>
    <row r="208" spans="3:16" x14ac:dyDescent="0.2">
      <c r="C208" s="19"/>
      <c r="D208" s="19"/>
      <c r="P208" s="13"/>
    </row>
    <row r="209" spans="3:16" x14ac:dyDescent="0.2">
      <c r="C209" s="19"/>
      <c r="D209" s="19"/>
      <c r="P209" s="13"/>
    </row>
    <row r="210" spans="3:16" x14ac:dyDescent="0.2">
      <c r="C210" s="19"/>
      <c r="D210" s="19"/>
      <c r="P210" s="13"/>
    </row>
    <row r="211" spans="3:16" x14ac:dyDescent="0.2">
      <c r="C211" s="19"/>
      <c r="D211" s="19"/>
      <c r="P211" s="13"/>
    </row>
    <row r="212" spans="3:16" x14ac:dyDescent="0.2">
      <c r="C212" s="19"/>
      <c r="D212" s="19"/>
      <c r="P212" s="13"/>
    </row>
    <row r="213" spans="3:16" x14ac:dyDescent="0.2">
      <c r="C213" s="19"/>
      <c r="D213" s="19"/>
      <c r="P213" s="13"/>
    </row>
    <row r="214" spans="3:16" x14ac:dyDescent="0.2">
      <c r="C214" s="19"/>
      <c r="D214" s="19"/>
      <c r="P214" s="13"/>
    </row>
    <row r="215" spans="3:16" x14ac:dyDescent="0.2">
      <c r="C215" s="19"/>
      <c r="D215" s="19"/>
      <c r="P215" s="13"/>
    </row>
    <row r="216" spans="3:16" x14ac:dyDescent="0.2">
      <c r="C216" s="19"/>
      <c r="D216" s="19"/>
      <c r="P216" s="13"/>
    </row>
    <row r="217" spans="3:16" x14ac:dyDescent="0.2">
      <c r="C217" s="19"/>
      <c r="D217" s="19"/>
      <c r="P217" s="13"/>
    </row>
    <row r="218" spans="3:16" x14ac:dyDescent="0.2">
      <c r="C218" s="19"/>
      <c r="D218" s="19"/>
      <c r="P218" s="13"/>
    </row>
    <row r="219" spans="3:16" x14ac:dyDescent="0.2">
      <c r="C219" s="19"/>
      <c r="D219" s="19"/>
      <c r="P219" s="13"/>
    </row>
    <row r="220" spans="3:16" x14ac:dyDescent="0.2">
      <c r="C220" s="19"/>
      <c r="D220" s="19"/>
      <c r="P220" s="13"/>
    </row>
    <row r="221" spans="3:16" x14ac:dyDescent="0.2">
      <c r="C221" s="19"/>
      <c r="D221" s="19"/>
      <c r="P221" s="13"/>
    </row>
    <row r="222" spans="3:16" x14ac:dyDescent="0.2">
      <c r="C222" s="19"/>
      <c r="D222" s="19"/>
      <c r="P222" s="13"/>
    </row>
    <row r="223" spans="3:16" x14ac:dyDescent="0.2">
      <c r="C223" s="19"/>
      <c r="D223" s="19"/>
      <c r="P223" s="13"/>
    </row>
    <row r="224" spans="3:16" x14ac:dyDescent="0.2">
      <c r="C224" s="19"/>
      <c r="D224" s="19"/>
      <c r="P224" s="13"/>
    </row>
    <row r="225" spans="3:16" x14ac:dyDescent="0.2">
      <c r="C225" s="19"/>
      <c r="D225" s="19"/>
      <c r="P225" s="13"/>
    </row>
    <row r="226" spans="3:16" x14ac:dyDescent="0.2">
      <c r="C226" s="19"/>
      <c r="D226" s="19"/>
      <c r="P226" s="13"/>
    </row>
    <row r="227" spans="3:16" x14ac:dyDescent="0.2">
      <c r="C227" s="19"/>
      <c r="D227" s="19"/>
      <c r="P227" s="13"/>
    </row>
    <row r="228" spans="3:16" x14ac:dyDescent="0.2">
      <c r="C228" s="19"/>
      <c r="D228" s="19"/>
      <c r="P228" s="13"/>
    </row>
    <row r="229" spans="3:16" x14ac:dyDescent="0.2">
      <c r="C229" s="19"/>
      <c r="D229" s="19"/>
      <c r="P229" s="13"/>
    </row>
    <row r="230" spans="3:16" x14ac:dyDescent="0.2">
      <c r="C230" s="19"/>
      <c r="D230" s="19"/>
      <c r="P230" s="13"/>
    </row>
    <row r="231" spans="3:16" x14ac:dyDescent="0.2">
      <c r="C231" s="19"/>
      <c r="D231" s="19"/>
      <c r="P231" s="13"/>
    </row>
    <row r="232" spans="3:16" x14ac:dyDescent="0.2">
      <c r="C232" s="19"/>
      <c r="D232" s="19"/>
      <c r="P232" s="13"/>
    </row>
    <row r="233" spans="3:16" x14ac:dyDescent="0.2">
      <c r="C233" s="19"/>
      <c r="D233" s="19"/>
      <c r="P233" s="13"/>
    </row>
    <row r="234" spans="3:16" x14ac:dyDescent="0.2">
      <c r="C234" s="19"/>
      <c r="D234" s="19"/>
      <c r="P234" s="13"/>
    </row>
    <row r="235" spans="3:16" x14ac:dyDescent="0.2">
      <c r="C235" s="19"/>
      <c r="D235" s="19"/>
      <c r="P235" s="13"/>
    </row>
    <row r="236" spans="3:16" x14ac:dyDescent="0.2">
      <c r="C236" s="19"/>
      <c r="D236" s="19"/>
      <c r="P236" s="13"/>
    </row>
    <row r="237" spans="3:16" x14ac:dyDescent="0.2">
      <c r="C237" s="19"/>
      <c r="D237" s="19"/>
      <c r="P237" s="13"/>
    </row>
    <row r="238" spans="3:16" x14ac:dyDescent="0.2">
      <c r="C238" s="19"/>
      <c r="D238" s="19"/>
      <c r="P238" s="13"/>
    </row>
    <row r="239" spans="3:16" x14ac:dyDescent="0.2">
      <c r="C239" s="19"/>
      <c r="D239" s="19"/>
      <c r="P239" s="13"/>
    </row>
    <row r="240" spans="3:16" x14ac:dyDescent="0.2">
      <c r="C240" s="19"/>
      <c r="D240" s="19"/>
      <c r="P240" s="13"/>
    </row>
    <row r="241" spans="3:16" x14ac:dyDescent="0.2">
      <c r="C241" s="19"/>
      <c r="D241" s="19"/>
      <c r="P241" s="13"/>
    </row>
    <row r="242" spans="3:16" x14ac:dyDescent="0.2">
      <c r="C242" s="19"/>
      <c r="D242" s="19"/>
      <c r="P242" s="13"/>
    </row>
    <row r="243" spans="3:16" x14ac:dyDescent="0.2">
      <c r="C243" s="19"/>
      <c r="D243" s="19"/>
      <c r="P243" s="13"/>
    </row>
    <row r="244" spans="3:16" x14ac:dyDescent="0.2">
      <c r="C244" s="19"/>
      <c r="D244" s="19"/>
      <c r="P244" s="13"/>
    </row>
    <row r="245" spans="3:16" x14ac:dyDescent="0.2">
      <c r="C245" s="19"/>
      <c r="D245" s="19"/>
      <c r="P245" s="13"/>
    </row>
    <row r="246" spans="3:16" x14ac:dyDescent="0.2">
      <c r="C246" s="19"/>
      <c r="D246" s="19"/>
      <c r="P246" s="13"/>
    </row>
    <row r="247" spans="3:16" x14ac:dyDescent="0.2">
      <c r="C247" s="19"/>
      <c r="D247" s="19"/>
      <c r="P247" s="13"/>
    </row>
    <row r="248" spans="3:16" x14ac:dyDescent="0.2">
      <c r="C248" s="19"/>
      <c r="D248" s="19"/>
      <c r="P248" s="13"/>
    </row>
    <row r="249" spans="3:16" x14ac:dyDescent="0.2">
      <c r="C249" s="19"/>
      <c r="D249" s="19"/>
      <c r="P249" s="13"/>
    </row>
    <row r="250" spans="3:16" x14ac:dyDescent="0.2">
      <c r="C250" s="19"/>
      <c r="D250" s="19"/>
      <c r="P250" s="13"/>
    </row>
    <row r="251" spans="3:16" x14ac:dyDescent="0.2">
      <c r="C251" s="19"/>
      <c r="D251" s="19"/>
      <c r="P251" s="13"/>
    </row>
    <row r="252" spans="3:16" x14ac:dyDescent="0.2">
      <c r="C252" s="19"/>
      <c r="D252" s="19"/>
      <c r="P252" s="13"/>
    </row>
    <row r="253" spans="3:16" x14ac:dyDescent="0.2">
      <c r="C253" s="19"/>
      <c r="D253" s="19"/>
      <c r="P253" s="13"/>
    </row>
    <row r="254" spans="3:16" x14ac:dyDescent="0.2">
      <c r="C254" s="19"/>
      <c r="D254" s="19"/>
      <c r="P254" s="13"/>
    </row>
    <row r="255" spans="3:16" x14ac:dyDescent="0.2">
      <c r="C255" s="19"/>
      <c r="D255" s="19"/>
      <c r="P255" s="13"/>
    </row>
    <row r="256" spans="3:16" x14ac:dyDescent="0.2">
      <c r="C256" s="19"/>
      <c r="D256" s="19"/>
      <c r="P256" s="13"/>
    </row>
    <row r="257" spans="3:16" x14ac:dyDescent="0.2">
      <c r="C257" s="19"/>
      <c r="D257" s="19"/>
      <c r="P257" s="13"/>
    </row>
    <row r="258" spans="3:16" x14ac:dyDescent="0.2">
      <c r="C258" s="19"/>
      <c r="D258" s="19"/>
      <c r="P258" s="13"/>
    </row>
    <row r="259" spans="3:16" x14ac:dyDescent="0.2">
      <c r="C259" s="19"/>
      <c r="D259" s="19"/>
      <c r="P259" s="13"/>
    </row>
    <row r="260" spans="3:16" x14ac:dyDescent="0.2">
      <c r="C260" s="19"/>
      <c r="D260" s="19"/>
      <c r="P260" s="13"/>
    </row>
    <row r="261" spans="3:16" x14ac:dyDescent="0.2">
      <c r="C261" s="19"/>
      <c r="D261" s="19"/>
      <c r="P261" s="13"/>
    </row>
    <row r="262" spans="3:16" x14ac:dyDescent="0.2">
      <c r="C262" s="19"/>
      <c r="D262" s="19"/>
      <c r="P262" s="13"/>
    </row>
    <row r="263" spans="3:16" x14ac:dyDescent="0.2">
      <c r="C263" s="19"/>
      <c r="D263" s="19"/>
      <c r="P263" s="13"/>
    </row>
    <row r="264" spans="3:16" x14ac:dyDescent="0.2">
      <c r="C264" s="19"/>
      <c r="D264" s="19"/>
      <c r="P264" s="13"/>
    </row>
    <row r="265" spans="3:16" x14ac:dyDescent="0.2">
      <c r="C265" s="19"/>
      <c r="D265" s="19"/>
      <c r="P265" s="13"/>
    </row>
    <row r="266" spans="3:16" x14ac:dyDescent="0.2">
      <c r="P266" s="13"/>
    </row>
    <row r="267" spans="3:16" x14ac:dyDescent="0.2">
      <c r="P267" s="13"/>
    </row>
    <row r="268" spans="3:16" x14ac:dyDescent="0.2">
      <c r="P268" s="13"/>
    </row>
    <row r="269" spans="3:16" x14ac:dyDescent="0.2">
      <c r="P269" s="13"/>
    </row>
    <row r="270" spans="3:16" x14ac:dyDescent="0.2">
      <c r="P270" s="13"/>
    </row>
    <row r="271" spans="3:16" x14ac:dyDescent="0.2">
      <c r="P271" s="13"/>
    </row>
    <row r="272" spans="3:16" x14ac:dyDescent="0.2">
      <c r="P272" s="13"/>
    </row>
    <row r="273" spans="16:16" x14ac:dyDescent="0.2">
      <c r="P273" s="13"/>
    </row>
    <row r="274" spans="16:16" x14ac:dyDescent="0.2">
      <c r="P274" s="13"/>
    </row>
    <row r="275" spans="16:16" x14ac:dyDescent="0.2">
      <c r="P275" s="13"/>
    </row>
    <row r="276" spans="16:16" x14ac:dyDescent="0.2">
      <c r="P276" s="13"/>
    </row>
    <row r="277" spans="16:16" x14ac:dyDescent="0.2">
      <c r="P277" s="13"/>
    </row>
    <row r="278" spans="16:16" x14ac:dyDescent="0.2">
      <c r="P278" s="13"/>
    </row>
    <row r="279" spans="16:16" x14ac:dyDescent="0.2">
      <c r="P279" s="13"/>
    </row>
    <row r="280" spans="16:16" x14ac:dyDescent="0.2">
      <c r="P280" s="13"/>
    </row>
    <row r="281" spans="16:16" x14ac:dyDescent="0.2">
      <c r="P281" s="13"/>
    </row>
    <row r="282" spans="16:16" x14ac:dyDescent="0.2">
      <c r="P282" s="13"/>
    </row>
    <row r="283" spans="16:16" x14ac:dyDescent="0.2">
      <c r="P283" s="13"/>
    </row>
    <row r="284" spans="16:16" x14ac:dyDescent="0.2">
      <c r="P284" s="13"/>
    </row>
    <row r="285" spans="16:16" x14ac:dyDescent="0.2">
      <c r="P285" s="13"/>
    </row>
    <row r="286" spans="16:16" x14ac:dyDescent="0.2">
      <c r="P286" s="13"/>
    </row>
    <row r="287" spans="16:16" x14ac:dyDescent="0.2">
      <c r="P287" s="13"/>
    </row>
    <row r="288" spans="16:16" x14ac:dyDescent="0.2">
      <c r="P288" s="13"/>
    </row>
    <row r="289" spans="16:16" x14ac:dyDescent="0.2">
      <c r="P289" s="13"/>
    </row>
    <row r="290" spans="16:16" x14ac:dyDescent="0.2">
      <c r="P290" s="13"/>
    </row>
    <row r="291" spans="16:16" x14ac:dyDescent="0.2">
      <c r="P291" s="13"/>
    </row>
    <row r="292" spans="16:16" x14ac:dyDescent="0.2">
      <c r="P292" s="13"/>
    </row>
    <row r="293" spans="16:16" x14ac:dyDescent="0.2">
      <c r="P293" s="13"/>
    </row>
    <row r="294" spans="16:16" x14ac:dyDescent="0.2">
      <c r="P294" s="13"/>
    </row>
    <row r="295" spans="16:16" x14ac:dyDescent="0.2">
      <c r="P295" s="13"/>
    </row>
    <row r="296" spans="16:16" x14ac:dyDescent="0.2">
      <c r="P296" s="13"/>
    </row>
    <row r="297" spans="16:16" x14ac:dyDescent="0.2">
      <c r="P297" s="13"/>
    </row>
    <row r="298" spans="16:16" x14ac:dyDescent="0.2">
      <c r="P298" s="13"/>
    </row>
    <row r="299" spans="16:16" x14ac:dyDescent="0.2">
      <c r="P299" s="13"/>
    </row>
    <row r="300" spans="16:16" x14ac:dyDescent="0.2">
      <c r="P300" s="13"/>
    </row>
    <row r="301" spans="16:16" x14ac:dyDescent="0.2">
      <c r="P301" s="13"/>
    </row>
    <row r="302" spans="16:16" x14ac:dyDescent="0.2">
      <c r="P302" s="13"/>
    </row>
    <row r="303" spans="16:16" x14ac:dyDescent="0.2">
      <c r="P303" s="13"/>
    </row>
    <row r="304" spans="16:16" x14ac:dyDescent="0.2">
      <c r="P304" s="13"/>
    </row>
    <row r="305" spans="16:16" x14ac:dyDescent="0.2">
      <c r="P305" s="13"/>
    </row>
    <row r="306" spans="16:16" x14ac:dyDescent="0.2">
      <c r="P306" s="13"/>
    </row>
    <row r="307" spans="16:16" x14ac:dyDescent="0.2">
      <c r="P307" s="13"/>
    </row>
    <row r="308" spans="16:16" x14ac:dyDescent="0.2">
      <c r="P308" s="13"/>
    </row>
  </sheetData>
  <protectedRanges>
    <protectedRange sqref="A181:D181" name="Range1"/>
  </protectedRanges>
  <sortState xmlns:xlrd2="http://schemas.microsoft.com/office/spreadsheetml/2017/richdata2" ref="A21:U184">
    <sortCondition ref="C21:C184"/>
  </sortState>
  <phoneticPr fontId="7" type="noConversion"/>
  <hyperlinks>
    <hyperlink ref="H63260" r:id="rId1" display="http://vsolj.cetus-net.org/bulletin.html" xr:uid="{00000000-0004-0000-0000-000000000000}"/>
    <hyperlink ref="H63253" r:id="rId2" display="https://www.aavso.org/ejaavso" xr:uid="{00000000-0004-0000-0000-000001000000}"/>
    <hyperlink ref="I63260" r:id="rId3" display="http://vsolj.cetus-net.org/bulletin.html" xr:uid="{00000000-0004-0000-0000-000002000000}"/>
    <hyperlink ref="AQ56911" r:id="rId4" display="http://cdsbib.u-strasbg.fr/cgi-bin/cdsbib?1990RMxAA..21..381G" xr:uid="{00000000-0004-0000-0000-000003000000}"/>
    <hyperlink ref="H63257" r:id="rId5" display="https://www.aavso.org/ejaavso" xr:uid="{00000000-0004-0000-0000-000004000000}"/>
    <hyperlink ref="AP4275" r:id="rId6" display="http://cdsbib.u-strasbg.fr/cgi-bin/cdsbib?1990RMxAA..21..381G" xr:uid="{00000000-0004-0000-0000-000005000000}"/>
    <hyperlink ref="AP4278" r:id="rId7" display="http://cdsbib.u-strasbg.fr/cgi-bin/cdsbib?1990RMxAA..21..381G" xr:uid="{00000000-0004-0000-0000-000006000000}"/>
    <hyperlink ref="AP4276" r:id="rId8" display="http://cdsbib.u-strasbg.fr/cgi-bin/cdsbib?1990RMxAA..21..381G" xr:uid="{00000000-0004-0000-0000-000007000000}"/>
    <hyperlink ref="AP4260" r:id="rId9" display="http://cdsbib.u-strasbg.fr/cgi-bin/cdsbib?1990RMxAA..21..381G" xr:uid="{00000000-0004-0000-0000-000008000000}"/>
    <hyperlink ref="AQ4489" r:id="rId10" display="http://cdsbib.u-strasbg.fr/cgi-bin/cdsbib?1990RMxAA..21..381G" xr:uid="{00000000-0004-0000-0000-000009000000}"/>
    <hyperlink ref="AQ4493" r:id="rId11" display="http://cdsbib.u-strasbg.fr/cgi-bin/cdsbib?1990RMxAA..21..381G" xr:uid="{00000000-0004-0000-0000-00000A000000}"/>
    <hyperlink ref="AQ64173" r:id="rId12" display="http://cdsbib.u-strasbg.fr/cgi-bin/cdsbib?1990RMxAA..21..381G" xr:uid="{00000000-0004-0000-0000-00000B000000}"/>
    <hyperlink ref="I1381" r:id="rId13" display="http://vsolj.cetus-net.org/bulletin.html" xr:uid="{00000000-0004-0000-0000-00000C000000}"/>
    <hyperlink ref="H1381" r:id="rId14" display="http://vsolj.cetus-net.org/bulletin.html" xr:uid="{00000000-0004-0000-0000-00000D000000}"/>
    <hyperlink ref="AQ64834" r:id="rId15" display="http://cdsbib.u-strasbg.fr/cgi-bin/cdsbib?1990RMxAA..21..381G" xr:uid="{00000000-0004-0000-0000-00000E000000}"/>
    <hyperlink ref="AQ64833" r:id="rId16" display="http://cdsbib.u-strasbg.fr/cgi-bin/cdsbib?1990RMxAA..21..381G" xr:uid="{00000000-0004-0000-0000-00000F000000}"/>
    <hyperlink ref="AP2551" r:id="rId17" display="http://cdsbib.u-strasbg.fr/cgi-bin/cdsbib?1990RMxAA..21..381G" xr:uid="{00000000-0004-0000-0000-000010000000}"/>
    <hyperlink ref="AP2569" r:id="rId18" display="http://cdsbib.u-strasbg.fr/cgi-bin/cdsbib?1990RMxAA..21..381G" xr:uid="{00000000-0004-0000-0000-000011000000}"/>
    <hyperlink ref="AP2570" r:id="rId19" display="http://cdsbib.u-strasbg.fr/cgi-bin/cdsbib?1990RMxAA..21..381G" xr:uid="{00000000-0004-0000-0000-000012000000}"/>
    <hyperlink ref="AP256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2023-08-06T07:38:12Z</dcterms:modified>
</cp:coreProperties>
</file>