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661939AD-6633-4D70-969E-ADBBF15CA1E4}" xr6:coauthVersionLast="47" xr6:coauthVersionMax="47" xr10:uidLastSave="{00000000-0000-0000-0000-000000000000}"/>
  <bookViews>
    <workbookView xWindow="14595" yWindow="390" windowWidth="13590" windowHeight="1459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I23" i="1" s="1"/>
  <c r="Q23" i="1"/>
  <c r="G11" i="1"/>
  <c r="F11" i="1"/>
  <c r="C7" i="1"/>
  <c r="C8" i="1"/>
  <c r="E21" i="1"/>
  <c r="F21" i="1"/>
  <c r="G21" i="1"/>
  <c r="H21" i="1"/>
  <c r="E22" i="1"/>
  <c r="F22" i="1"/>
  <c r="G22" i="1"/>
  <c r="I22" i="1"/>
  <c r="Q22" i="1"/>
  <c r="E15" i="1"/>
  <c r="C17" i="1"/>
  <c r="R22" i="1"/>
  <c r="Q21" i="1"/>
  <c r="C11" i="1"/>
  <c r="C12" i="1"/>
  <c r="O23" i="1" l="1"/>
  <c r="C16" i="1"/>
  <c r="D18" i="1" s="1"/>
  <c r="O21" i="1"/>
  <c r="O22" i="1"/>
  <c r="C15" i="1"/>
  <c r="C18" i="1" l="1"/>
  <c r="E16" i="1"/>
  <c r="E17" i="1" s="1"/>
</calcChain>
</file>

<file path=xl/sharedStrings.xml><?xml version="1.0" encoding="utf-8"?>
<sst xmlns="http://schemas.openxmlformats.org/spreadsheetml/2006/main" count="47" uniqueCount="45">
  <si>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</si>
  <si>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</si>
  <si>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</si>
  <si>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</si>
  <si>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</si>
  <si>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</si>
  <si>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</si>
  <si>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</si>
  <si>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</si>
  <si>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</si>
  <si>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</si>
  <si>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</si>
  <si>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</si>
  <si>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</si>
  <si>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</si>
  <si>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</si>
  <si>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</si>
  <si>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</si>
  <si>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</si>
  <si>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</si>
  <si>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</si>
  <si>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</si>
  <si>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</si>
  <si>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</si>
  <si>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</si>
  <si>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</si>
  <si>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</si>
  <si>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</si>
  <si>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</si>
  <si>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</si>
  <si>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</si>
  <si>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</si>
  <si>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</si>
  <si>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</si>
  <si>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</si>
  <si>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</si>
  <si>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</si>
  <si>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</si>
  <si>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AZ Pup / GSC 7130-1772</t>
  </si>
  <si>
    <t>IBVS 5917</t>
  </si>
  <si>
    <t>I</t>
  </si>
  <si>
    <t>EB</t>
  </si>
  <si>
    <t>GCVS</t>
  </si>
  <si>
    <t>JAVSO</t>
  </si>
  <si>
    <t>JBAV, 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</si>
</sst>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4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1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4" fontId="15" fillId="0" borderId="0" xfId="1" applyFont="1" applyBorder="1"/>
    <xf numFmtId="172" fontId="15" fillId="0" borderId="0" xfId="0" applyNumberFormat="1" applyFont="1" applyAlignment="1" applyProtection="1">
      <alignment vertical="center" wrapText="1"/>
      <protection locked="0"/>
    </xf>
    <xf numFmtId="0" fontId="15" fillId="0" borderId="0" xfId="0" applyFont="1" applyAlignment="1">
      <alignment vertical="center" wrapText="1"/>
    </xf>
  </cellXfs>
  <cellStyles count="9">
    <cellStyle name="Comma" xfId="1" builtinId="3"/>
    <cellStyle name="Comma0" xfId="2"/>
    <cellStyle name="Currency0" xfId="3"/>
    <cellStyle name="Date" xfId="4"/>
    <cellStyle name="Fixed" xfId="5"/>
    <cellStyle name="Heading 1" xfId="6" builtinId="16" customBuiltin="1"/>
    <cellStyle name="Heading 2" xfId="7" builtinId="17" customBuiltin="1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AZ Pup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255639097744360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4.0000000000000001E-3</c:v>
                  </c:pt>
                  <c:pt idx="2">
                    <c:v>3.0000000000000001E-3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4.0000000000000001E-3</c:v>
                  </c:pt>
                  <c:pt idx="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30472.5</c:v>
                </c:pt>
                <c:pt idx="2">
                  <c:v>36818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4FC-4BFC-8126-A29439A374D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4.0000000000000001E-3</c:v>
                  </c:pt>
                  <c:pt idx="2">
                    <c:v>3.0000000000000001E-3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4.0000000000000001E-3</c:v>
                  </c:pt>
                  <c:pt idx="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30472.5</c:v>
                </c:pt>
                <c:pt idx="2">
                  <c:v>36818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1">
                  <c:v>0.20752457500202581</c:v>
                </c:pt>
                <c:pt idx="2">
                  <c:v>-0.21617354013142176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4FC-4BFC-8126-A29439A374D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JAVSO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4.0000000000000001E-3</c:v>
                  </c:pt>
                  <c:pt idx="2">
                    <c:v>3.0000000000000001E-3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4.0000000000000001E-3</c:v>
                  </c:pt>
                  <c:pt idx="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30472.5</c:v>
                </c:pt>
                <c:pt idx="2">
                  <c:v>36818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4FC-4BFC-8126-A29439A374D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4.0000000000000001E-3</c:v>
                  </c:pt>
                  <c:pt idx="2">
                    <c:v>3.0000000000000001E-3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4.0000000000000001E-3</c:v>
                  </c:pt>
                  <c:pt idx="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30472.5</c:v>
                </c:pt>
                <c:pt idx="2">
                  <c:v>36818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4FC-4BFC-8126-A29439A374D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4.0000000000000001E-3</c:v>
                  </c:pt>
                  <c:pt idx="2">
                    <c:v>3.0000000000000001E-3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4.0000000000000001E-3</c:v>
                  </c:pt>
                  <c:pt idx="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30472.5</c:v>
                </c:pt>
                <c:pt idx="2">
                  <c:v>36818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4FC-4BFC-8126-A29439A374D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4.0000000000000001E-3</c:v>
                  </c:pt>
                  <c:pt idx="2">
                    <c:v>3.0000000000000001E-3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4.0000000000000001E-3</c:v>
                  </c:pt>
                  <c:pt idx="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30472.5</c:v>
                </c:pt>
                <c:pt idx="2">
                  <c:v>36818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4FC-4BFC-8126-A29439A374D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4.0000000000000001E-3</c:v>
                  </c:pt>
                  <c:pt idx="2">
                    <c:v>3.0000000000000001E-3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4.0000000000000001E-3</c:v>
                  </c:pt>
                  <c:pt idx="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30472.5</c:v>
                </c:pt>
                <c:pt idx="2">
                  <c:v>36818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4FC-4BFC-8126-A29439A374D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30472.5</c:v>
                </c:pt>
                <c:pt idx="2">
                  <c:v>36818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3.8841659010602006E-2</c:v>
                </c:pt>
                <c:pt idx="1">
                  <c:v>-1.7843355256006603E-2</c:v>
                </c:pt>
                <c:pt idx="2">
                  <c:v>-2.9647268883991343E-2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4FC-4BFC-8126-A29439A374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5442248"/>
        <c:axId val="1"/>
      </c:scatterChart>
      <c:valAx>
        <c:axId val="5754422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54422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75366568914952"/>
          <c:w val="0.69473684210526332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0D0121D-D234-CD57-C0E6-4BB6CF5B54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39"/>
  <sheetViews>
    <sheetView tabSelected="1" workbookViewId="0">
      <selection activeCell="E12" sqref="E12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38</v>
      </c>
    </row>
    <row r="2" spans="1:7" x14ac:dyDescent="0.2">
      <c r="A2" t="s">
        <v>24</v>
      </c>
      <c r="B2" t="s">
        <v>41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28110.87</v>
      </c>
      <c r="D4" s="9">
        <v>0.86737052999999997</v>
      </c>
    </row>
    <row r="6" spans="1:7" x14ac:dyDescent="0.2">
      <c r="A6" s="5" t="s">
        <v>1</v>
      </c>
    </row>
    <row r="7" spans="1:7" x14ac:dyDescent="0.2">
      <c r="A7" t="s">
        <v>2</v>
      </c>
      <c r="C7">
        <f>+C4</f>
        <v>28110.87</v>
      </c>
    </row>
    <row r="8" spans="1:7" x14ac:dyDescent="0.2">
      <c r="A8" t="s">
        <v>3</v>
      </c>
      <c r="C8">
        <f>+D4</f>
        <v>0.86737052999999997</v>
      </c>
    </row>
    <row r="9" spans="1:7" x14ac:dyDescent="0.2">
      <c r="A9" s="11" t="s">
        <v>31</v>
      </c>
      <c r="B9" s="12"/>
      <c r="C9" s="13">
        <v>-9.5</v>
      </c>
      <c r="D9" s="12" t="s">
        <v>32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16</v>
      </c>
      <c r="B11" s="12"/>
      <c r="C11" s="24">
        <f ca="1">INTERCEPT(INDIRECT($G$11):G991,INDIRECT($F$11):F991)</f>
        <v>3.8841659010602006E-2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17</v>
      </c>
      <c r="B12" s="12"/>
      <c r="C12" s="24">
        <f ca="1">SLOPE(INDIRECT($G$11):G991,INDIRECT($F$11):F991)</f>
        <v>-1.8602022894940884E-6</v>
      </c>
      <c r="D12" s="3"/>
      <c r="E12" s="12"/>
    </row>
    <row r="13" spans="1:7" x14ac:dyDescent="0.2">
      <c r="A13" s="12" t="s">
        <v>19</v>
      </c>
      <c r="B13" s="12"/>
      <c r="C13" s="3" t="s">
        <v>14</v>
      </c>
      <c r="D13" s="3"/>
      <c r="E13" s="12"/>
    </row>
    <row r="14" spans="1:7" x14ac:dyDescent="0.2">
      <c r="A14" s="12"/>
      <c r="B14" s="12"/>
      <c r="C14" s="12"/>
      <c r="D14" s="12"/>
      <c r="E14" s="12"/>
    </row>
    <row r="15" spans="1:7" x14ac:dyDescent="0.2">
      <c r="A15" s="14" t="s">
        <v>18</v>
      </c>
      <c r="B15" s="12"/>
      <c r="C15" s="15">
        <f ca="1">(C7+C11)+(C8+C12)*INT(MAX(F21:F3532))</f>
        <v>60045.688526271115</v>
      </c>
      <c r="D15" s="16" t="s">
        <v>33</v>
      </c>
      <c r="E15" s="17">
        <f ca="1">TODAY()+15018.5-B9/24</f>
        <v>60173.5</v>
      </c>
    </row>
    <row r="16" spans="1:7" x14ac:dyDescent="0.2">
      <c r="A16" s="18" t="s">
        <v>4</v>
      </c>
      <c r="B16" s="12"/>
      <c r="C16" s="19">
        <f ca="1">+C8+C12</f>
        <v>0.86736866979771043</v>
      </c>
      <c r="D16" s="16" t="s">
        <v>34</v>
      </c>
      <c r="E16" s="17">
        <f ca="1">ROUND(2*(E15-C15)/C16,0)/2+1</f>
        <v>148.5</v>
      </c>
    </row>
    <row r="17" spans="1:18" ht="13.5" thickBot="1" x14ac:dyDescent="0.25">
      <c r="A17" s="16" t="s">
        <v>30</v>
      </c>
      <c r="B17" s="12"/>
      <c r="C17" s="12">
        <f>COUNT(C21:C2190)</f>
        <v>3</v>
      </c>
      <c r="D17" s="16" t="s">
        <v>35</v>
      </c>
      <c r="E17" s="20">
        <f ca="1">+C15+C16*E16-15018.5-C9/24</f>
        <v>45156.388607069413</v>
      </c>
    </row>
    <row r="18" spans="1:18" ht="14.25" thickTop="1" thickBot="1" x14ac:dyDescent="0.25">
      <c r="A18" s="18" t="s">
        <v>5</v>
      </c>
      <c r="B18" s="12"/>
      <c r="C18" s="21">
        <f ca="1">+C15</f>
        <v>60045.688526271115</v>
      </c>
      <c r="D18" s="22">
        <f ca="1">+C16</f>
        <v>0.86736866979771043</v>
      </c>
      <c r="E18" s="23" t="s">
        <v>36</v>
      </c>
    </row>
    <row r="19" spans="1:18" ht="13.5" thickTop="1" x14ac:dyDescent="0.2">
      <c r="A19" s="27" t="s">
        <v>37</v>
      </c>
      <c r="E19" s="28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42</v>
      </c>
      <c r="I20" s="7" t="s">
        <v>29</v>
      </c>
      <c r="J20" s="7" t="s">
        <v>43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15</v>
      </c>
    </row>
    <row r="21" spans="1:18" x14ac:dyDescent="0.2">
      <c r="A21" t="s">
        <v>12</v>
      </c>
      <c r="C21" s="10">
        <v>28110.87</v>
      </c>
      <c r="D21" s="10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3.8841659010602006E-2</v>
      </c>
      <c r="Q21" s="2">
        <f>+C21-15018.5</f>
        <v>13092.369999999999</v>
      </c>
    </row>
    <row r="22" spans="1:18" x14ac:dyDescent="0.2">
      <c r="A22" s="29" t="s">
        <v>39</v>
      </c>
      <c r="B22" s="30" t="s">
        <v>40</v>
      </c>
      <c r="C22" s="31">
        <v>54542.025999999998</v>
      </c>
      <c r="D22" s="31">
        <v>4.0000000000000001E-3</v>
      </c>
      <c r="E22">
        <f>+(C22-C$7)/C$8</f>
        <v>30472.739257120022</v>
      </c>
      <c r="F22">
        <f>ROUND(2*E22,0)/2</f>
        <v>30472.5</v>
      </c>
      <c r="G22">
        <f>+C22-(C$7+F22*C$8)</f>
        <v>0.20752457500202581</v>
      </c>
      <c r="I22">
        <f>+G22</f>
        <v>0.20752457500202581</v>
      </c>
      <c r="O22">
        <f ca="1">+C$11+C$12*$F22</f>
        <v>-1.7843355256006603E-2</v>
      </c>
      <c r="Q22" s="2">
        <f>+C22-15018.5</f>
        <v>39523.525999999998</v>
      </c>
      <c r="R22" t="str">
        <f>IF(ABS(C22-C21)&lt;0.00001,1,"")</f>
        <v/>
      </c>
    </row>
    <row r="23" spans="1:18" x14ac:dyDescent="0.2">
      <c r="A23" s="32" t="s">
        <v>44</v>
      </c>
      <c r="B23" s="32" t="s">
        <v>40</v>
      </c>
      <c r="C23" s="33">
        <v>60045.501999999862</v>
      </c>
      <c r="D23" s="34">
        <v>3.0000000000000001E-3</v>
      </c>
      <c r="E23">
        <f>+(C23-C$7)/C$8</f>
        <v>36817.750771403153</v>
      </c>
      <c r="F23">
        <f>ROUND(2*E23,0)/2</f>
        <v>36818</v>
      </c>
      <c r="G23">
        <f>+C23-(C$7+F23*C$8)</f>
        <v>-0.21617354013142176</v>
      </c>
      <c r="I23">
        <f>+G23</f>
        <v>-0.21617354013142176</v>
      </c>
      <c r="O23">
        <f ca="1">+C$11+C$12*$F23</f>
        <v>-2.9647268883991343E-2</v>
      </c>
      <c r="Q23" s="2">
        <f>+C23-15018.5</f>
        <v>45027.001999999862</v>
      </c>
    </row>
    <row r="24" spans="1:18" x14ac:dyDescent="0.2">
      <c r="C24" s="10"/>
      <c r="D24" s="10"/>
      <c r="Q24" s="2"/>
    </row>
    <row r="25" spans="1:18" x14ac:dyDescent="0.2">
      <c r="C25" s="10"/>
      <c r="D25" s="10"/>
      <c r="Q25" s="2"/>
    </row>
    <row r="26" spans="1:18" x14ac:dyDescent="0.2">
      <c r="C26" s="10"/>
      <c r="D26" s="10"/>
      <c r="Q26" s="2"/>
    </row>
    <row r="27" spans="1:18" x14ac:dyDescent="0.2">
      <c r="C27" s="10"/>
      <c r="D27" s="10"/>
      <c r="Q27" s="2"/>
    </row>
    <row r="28" spans="1:18" x14ac:dyDescent="0.2">
      <c r="C28" s="10"/>
      <c r="D28" s="10"/>
      <c r="Q28" s="2"/>
    </row>
    <row r="29" spans="1:18" x14ac:dyDescent="0.2">
      <c r="C29" s="10"/>
      <c r="D29" s="10"/>
      <c r="Q29" s="2"/>
    </row>
    <row r="30" spans="1:18" x14ac:dyDescent="0.2">
      <c r="C30" s="10"/>
      <c r="D30" s="10"/>
      <c r="Q30" s="2"/>
    </row>
    <row r="31" spans="1:18" x14ac:dyDescent="0.2">
      <c r="C31" s="10"/>
      <c r="D31" s="10"/>
      <c r="Q31" s="2"/>
    </row>
    <row r="32" spans="1:18" x14ac:dyDescent="0.2">
      <c r="C32" s="10"/>
      <c r="D32" s="10"/>
      <c r="Q32" s="2"/>
    </row>
    <row r="33" spans="3:4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2023-08-17T07:33:36Z</dcterms:modified>
</cp:coreProperties>
</file>