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61939AD-6633-4D70-969E-ADBBF15CA1E4}" xr6:coauthVersionLast="47" xr6:coauthVersionMax="47" xr10:uidLastSave="{00000000-0000-0000-0000-000000000000}"/>
  <bookViews>
    <workbookView xWindow="14595" yWindow="390" windowWidth="13590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G11" i="1"/>
  <c r="F11" i="1"/>
  <c r="C7" i="1"/>
  <c r="C8" i="1"/>
  <c r="E21" i="1"/>
  <c r="F21" i="1"/>
  <c r="G21" i="1"/>
  <c r="H21" i="1"/>
  <c r="E22" i="1"/>
  <c r="F22" i="1"/>
  <c r="G22" i="1"/>
  <c r="I22" i="1"/>
  <c r="Q22" i="1"/>
  <c r="E15" i="1"/>
  <c r="C17" i="1"/>
  <c r="R22" i="1"/>
  <c r="Q21" i="1"/>
  <c r="C11" i="1"/>
  <c r="C12" i="1"/>
  <c r="O23" i="1" l="1"/>
  <c r="C16" i="1"/>
  <c r="D18" i="1" s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<sst xmlns="http://schemas.openxmlformats.org/spreadsheetml/2006/main" count="47" uniqueCount="45">
  <si>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</si>
  <si>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</si>
  <si>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</si>
  <si>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</si>
  <si>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</si>
  <si>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</si>
  <si>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</si>
  <si>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</si>
  <si>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</si>
  <si>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</si>
  <si>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</si>
  <si>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</si>
  <si>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</si>
  <si>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</si>
  <si>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</si>
  <si>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</si>
  <si>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</si>
  <si>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</si>
  <si>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</si>
  <si>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</si>
  <si>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</si>
  <si>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</si>
  <si>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</si>
  <si>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</si>
  <si>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</si>
  <si>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</si>
  <si>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</si>
  <si>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</si>
  <si>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</si>
  <si>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</si>
  <si>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</si>
  <si>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</si>
  <si>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</si>
  <si>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</si>
  <si>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</si>
  <si>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</si>
  <si>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</si>
  <si>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</si>
  <si>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AZ Pup / GSC 7130-1772</t>
  </si>
  <si>
    <t>IBVS 5917</t>
  </si>
  <si>
    <t>I</t>
  </si>
  <si>
    <t>EB</t>
  </si>
  <si>
    <t>GCVS</t>
  </si>
  <si>
    <t>JAVSO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</si>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</sst>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4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" fontId="15" fillId="0" borderId="0" xfId="1" applyFont="1" applyBorder="1"/>
    <xf numFmtId="172" fontId="15" fillId="0" borderId="0" xfId="0" applyNumberFormat="1" applyFont="1" applyAlignment="1" applyProtection="1">
      <alignment vertical="center" wrapText="1"/>
      <protection locked="0"/>
    </xf>
    <xf numFmtId="0" fontId="15" fillId="0" borderId="0" xfId="0" applyFont="1" applyAlignment="1">
      <alignment vertical="center" wrapText="1"/>
    </xf>
  </cellXfs>
  <cellStyles count="9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AZ Pup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30472.5</c:v>
                </c:pt>
                <c:pt idx="2">
                  <c:v>36818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FC-4BFC-8126-A29439A374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30472.5</c:v>
                </c:pt>
                <c:pt idx="2">
                  <c:v>36818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0.20752457500202581</c:v>
                </c:pt>
                <c:pt idx="2">
                  <c:v>-0.21617354013142176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FC-4BFC-8126-A29439A374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30472.5</c:v>
                </c:pt>
                <c:pt idx="2">
                  <c:v>36818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FC-4BFC-8126-A29439A374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30472.5</c:v>
                </c:pt>
                <c:pt idx="2">
                  <c:v>36818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FC-4BFC-8126-A29439A374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30472.5</c:v>
                </c:pt>
                <c:pt idx="2">
                  <c:v>36818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FC-4BFC-8126-A29439A374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30472.5</c:v>
                </c:pt>
                <c:pt idx="2">
                  <c:v>36818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FC-4BFC-8126-A29439A374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30472.5</c:v>
                </c:pt>
                <c:pt idx="2">
                  <c:v>36818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FC-4BFC-8126-A29439A374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30472.5</c:v>
                </c:pt>
                <c:pt idx="2">
                  <c:v>36818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3.8841659010602006E-2</c:v>
                </c:pt>
                <c:pt idx="1">
                  <c:v>-1.7843355256006603E-2</c:v>
                </c:pt>
                <c:pt idx="2">
                  <c:v>-2.9647268883991343E-2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FC-4BFC-8126-A29439A37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442248"/>
        <c:axId val="1"/>
      </c:scatterChart>
      <c:valAx>
        <c:axId val="575442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5442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75366568914952"/>
          <c:w val="0.6947368421052633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0D0121D-D234-CD57-C0E6-4BB6CF5B5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24</v>
      </c>
      <c r="B2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28110.87</v>
      </c>
      <c r="D4" s="9">
        <v>0.86737052999999997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28110.87</v>
      </c>
    </row>
    <row r="8" spans="1:7" x14ac:dyDescent="0.2">
      <c r="A8" t="s">
        <v>3</v>
      </c>
      <c r="C8">
        <f>+D4</f>
        <v>0.86737052999999997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INTERCEPT(INDIRECT($G$11):G991,INDIRECT($F$11):F991)</f>
        <v>3.8841659010602006E-2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SLOPE(INDIRECT($G$11):G991,INDIRECT($F$11):F991)</f>
        <v>-1.8602022894940884E-6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(C7+C11)+(C8+C12)*INT(MAX(F21:F3532))</f>
        <v>60045.688526271115</v>
      </c>
      <c r="D15" s="16" t="s">
        <v>33</v>
      </c>
      <c r="E15" s="17">
        <f ca="1">TODAY()+15018.5-B9/24</f>
        <v>60173.5</v>
      </c>
    </row>
    <row r="16" spans="1:7" x14ac:dyDescent="0.2">
      <c r="A16" s="18" t="s">
        <v>4</v>
      </c>
      <c r="B16" s="12"/>
      <c r="C16" s="19">
        <f ca="1">+C8+C12</f>
        <v>0.86736866979771043</v>
      </c>
      <c r="D16" s="16" t="s">
        <v>34</v>
      </c>
      <c r="E16" s="17">
        <f ca="1">ROUND(2*(E15-C15)/C16,0)/2+1</f>
        <v>148.5</v>
      </c>
    </row>
    <row r="17" spans="1:18" ht="13.5" thickBot="1" x14ac:dyDescent="0.25">
      <c r="A17" s="16" t="s">
        <v>30</v>
      </c>
      <c r="B17" s="12"/>
      <c r="C17" s="12">
        <f>COUNT(C21:C2190)</f>
        <v>3</v>
      </c>
      <c r="D17" s="16" t="s">
        <v>35</v>
      </c>
      <c r="E17" s="20">
        <f ca="1">+C15+C16*E16-15018.5-C9/24</f>
        <v>45156.388607069413</v>
      </c>
    </row>
    <row r="18" spans="1:18" ht="14.25" thickTop="1" thickBot="1" x14ac:dyDescent="0.25">
      <c r="A18" s="18" t="s">
        <v>5</v>
      </c>
      <c r="B18" s="12"/>
      <c r="C18" s="21">
        <f ca="1">+C15</f>
        <v>60045.688526271115</v>
      </c>
      <c r="D18" s="22">
        <f ca="1">+C16</f>
        <v>0.86736866979771043</v>
      </c>
      <c r="E18" s="23" t="s">
        <v>36</v>
      </c>
    </row>
    <row r="19" spans="1:18" ht="13.5" thickTop="1" x14ac:dyDescent="0.2">
      <c r="A19" s="27" t="s">
        <v>37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43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8" x14ac:dyDescent="0.2">
      <c r="A21" t="s">
        <v>12</v>
      </c>
      <c r="C21" s="10">
        <v>28110.87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3.8841659010602006E-2</v>
      </c>
      <c r="Q21" s="2">
        <f>+C21-15018.5</f>
        <v>13092.369999999999</v>
      </c>
    </row>
    <row r="22" spans="1:18" x14ac:dyDescent="0.2">
      <c r="A22" s="29" t="s">
        <v>39</v>
      </c>
      <c r="B22" s="30" t="s">
        <v>40</v>
      </c>
      <c r="C22" s="31">
        <v>54542.025999999998</v>
      </c>
      <c r="D22" s="31">
        <v>4.0000000000000001E-3</v>
      </c>
      <c r="E22">
        <f>+(C22-C$7)/C$8</f>
        <v>30472.739257120022</v>
      </c>
      <c r="F22">
        <f>ROUND(2*E22,0)/2</f>
        <v>30472.5</v>
      </c>
      <c r="G22">
        <f>+C22-(C$7+F22*C$8)</f>
        <v>0.20752457500202581</v>
      </c>
      <c r="I22">
        <f>+G22</f>
        <v>0.20752457500202581</v>
      </c>
      <c r="O22">
        <f ca="1">+C$11+C$12*$F22</f>
        <v>-1.7843355256006603E-2</v>
      </c>
      <c r="Q22" s="2">
        <f>+C22-15018.5</f>
        <v>39523.525999999998</v>
      </c>
      <c r="R22" t="str">
        <f>IF(ABS(C22-C21)&lt;0.00001,1,"")</f>
        <v/>
      </c>
    </row>
    <row r="23" spans="1:18" x14ac:dyDescent="0.2">
      <c r="A23" s="32" t="s">
        <v>44</v>
      </c>
      <c r="B23" s="32" t="s">
        <v>40</v>
      </c>
      <c r="C23" s="33">
        <v>60045.501999999862</v>
      </c>
      <c r="D23" s="34">
        <v>3.0000000000000001E-3</v>
      </c>
      <c r="E23">
        <f>+(C23-C$7)/C$8</f>
        <v>36817.750771403153</v>
      </c>
      <c r="F23">
        <f>ROUND(2*E23,0)/2</f>
        <v>36818</v>
      </c>
      <c r="G23">
        <f>+C23-(C$7+F23*C$8)</f>
        <v>-0.21617354013142176</v>
      </c>
      <c r="I23">
        <f>+G23</f>
        <v>-0.21617354013142176</v>
      </c>
      <c r="O23">
        <f ca="1">+C$11+C$12*$F23</f>
        <v>-2.9647268883991343E-2</v>
      </c>
      <c r="Q23" s="2">
        <f>+C23-15018.5</f>
        <v>45027.001999999862</v>
      </c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2023-08-17T07:33:36Z</dcterms:modified>
</cp:coreProperties>
</file>