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238C24A-7E96-41F3-A257-4033B9A0D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8" i="1"/>
  <c r="F28" i="1" s="1"/>
  <c r="G28" i="1" s="1"/>
  <c r="K28" i="1" s="1"/>
  <c r="Q28" i="1"/>
  <c r="Q29" i="1"/>
  <c r="D9" i="1"/>
  <c r="C9" i="1"/>
  <c r="Q27" i="1"/>
  <c r="Q22" i="1"/>
  <c r="Q23" i="1"/>
  <c r="Q24" i="1"/>
  <c r="Q25" i="1"/>
  <c r="Q26" i="1"/>
  <c r="F17" i="1"/>
  <c r="E29" i="1" l="1"/>
  <c r="F29" i="1" s="1"/>
  <c r="G29" i="1" s="1"/>
  <c r="K29" i="1" s="1"/>
  <c r="E23" i="1"/>
  <c r="F23" i="1" s="1"/>
  <c r="G23" i="1" s="1"/>
  <c r="K23" i="1" s="1"/>
  <c r="C21" i="1"/>
  <c r="E27" i="1"/>
  <c r="F27" i="1" s="1"/>
  <c r="G27" i="1" s="1"/>
  <c r="K27" i="1" s="1"/>
  <c r="E22" i="1"/>
  <c r="F22" i="1" s="1"/>
  <c r="G22" i="1" s="1"/>
  <c r="K22" i="1" s="1"/>
  <c r="E25" i="1"/>
  <c r="F25" i="1" s="1"/>
  <c r="G25" i="1" s="1"/>
  <c r="K25" i="1" s="1"/>
  <c r="E26" i="1"/>
  <c r="F26" i="1" s="1"/>
  <c r="G26" i="1" s="1"/>
  <c r="K26" i="1" s="1"/>
  <c r="E24" i="1"/>
  <c r="F24" i="1" s="1"/>
  <c r="G24" i="1" s="1"/>
  <c r="K24" i="1" s="1"/>
  <c r="E21" i="1" l="1"/>
  <c r="F21" i="1" s="1"/>
  <c r="G21" i="1" s="1"/>
  <c r="Q21" i="1"/>
  <c r="C17" i="1"/>
  <c r="C12" i="1"/>
  <c r="C11" i="1"/>
  <c r="O30" i="1" l="1"/>
  <c r="O28" i="1"/>
  <c r="O26" i="1"/>
  <c r="O21" i="1"/>
  <c r="O24" i="1"/>
  <c r="O23" i="1"/>
  <c r="O25" i="1"/>
  <c r="O27" i="1"/>
  <c r="O29" i="1"/>
  <c r="O22" i="1"/>
  <c r="C15" i="1"/>
  <c r="C16" i="1"/>
  <c r="D18" i="1" s="1"/>
  <c r="I21" i="1"/>
  <c r="C18" i="1" l="1"/>
  <c r="F18" i="1"/>
  <c r="F19" i="1" s="1"/>
</calcChain>
</file>

<file path=xl/sharedStrings.xml><?xml version="1.0" encoding="utf-8"?>
<sst xmlns="http://schemas.openxmlformats.org/spreadsheetml/2006/main" count="61" uniqueCount="48">
  <si>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</si>
  <si>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</si>
  <si>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</si>
  <si>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</si>
  <si>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</si>
  <si>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</si>
  <si>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</si>
  <si>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</si>
  <si>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</si>
  <si>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</si>
  <si>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</si>
  <si>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</si>
  <si>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</si>
  <si>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</si>
  <si>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</si>
  <si>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</si>
  <si>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</si>
  <si>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</si>
  <si>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</si>
  <si>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</si>
  <si>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</si>
  <si>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</si>
  <si>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</si>
  <si>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</si>
  <si>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</si>
  <si>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</si>
  <si>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</si>
  <si>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</si>
  <si>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</si>
  <si>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</si>
  <si>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</si>
  <si>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</si>
  <si>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</si>
  <si>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</si>
  <si>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</si>
  <si>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</si>
  <si>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GY Pup / GSC 7634-1792               </t>
  </si>
  <si>
    <t xml:space="preserve">EW/KW     </t>
  </si>
  <si>
    <t>IBVS 5809</t>
  </si>
  <si>
    <t>II</t>
  </si>
  <si>
    <t>OEJV 0179</t>
  </si>
  <si>
    <t>pg</t>
  </si>
  <si>
    <t>vis</t>
  </si>
  <si>
    <t>PE</t>
  </si>
  <si>
    <t>CCD</t>
  </si>
  <si>
    <t>JAVSO 49, 251</t>
  </si>
  <si>
    <t>JAVSO, 48, 250</t>
  </si>
  <si>
    <t>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</si>
</sst>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166" fontId="33" fillId="0" borderId="0" xfId="0" applyNumberFormat="1" applyFont="1" applyAlignment="1"/>
    <xf numFmtId="165" fontId="33" fillId="0" borderId="0" xfId="0" applyNumberFormat="1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B-401B-8272-3BF058D4A4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B-401B-8272-3BF058D4A4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DB-401B-8272-3BF058D4A4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1.5625799933332019E-3</c:v>
                </c:pt>
                <c:pt idx="2">
                  <c:v>2.0873899993603118E-3</c:v>
                </c:pt>
                <c:pt idx="3">
                  <c:v>1.9566000264603645E-4</c:v>
                </c:pt>
                <c:pt idx="4">
                  <c:v>9.0392999845789745E-4</c:v>
                </c:pt>
                <c:pt idx="5">
                  <c:v>1.2121999970986508E-3</c:v>
                </c:pt>
                <c:pt idx="6">
                  <c:v>-1.6769970003224444E-2</c:v>
                </c:pt>
                <c:pt idx="7">
                  <c:v>-1.6779080018750392E-2</c:v>
                </c:pt>
                <c:pt idx="8">
                  <c:v>-1.6615439999441151E-2</c:v>
                </c:pt>
                <c:pt idx="9">
                  <c:v>-1.8837419956980739E-2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DB-401B-8272-3BF058D4A4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DB-401B-8272-3BF058D4A4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DB-401B-8272-3BF058D4A4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DB-401B-8272-3BF058D4A4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1.1529176707277258E-3</c:v>
                </c:pt>
                <c:pt idx="1">
                  <c:v>6.345651006464079E-4</c:v>
                </c:pt>
                <c:pt idx="2">
                  <c:v>6.3274418997867491E-4</c:v>
                </c:pt>
                <c:pt idx="3">
                  <c:v>6.3213721975609728E-4</c:v>
                </c:pt>
                <c:pt idx="4">
                  <c:v>6.3153024953351955E-4</c:v>
                </c:pt>
                <c:pt idx="5">
                  <c:v>6.3092327931094192E-4</c:v>
                </c:pt>
                <c:pt idx="6">
                  <c:v>-1.2375841620305642E-2</c:v>
                </c:pt>
                <c:pt idx="7">
                  <c:v>-1.6568184947649507E-2</c:v>
                </c:pt>
                <c:pt idx="8">
                  <c:v>-1.7619457373154009E-2</c:v>
                </c:pt>
                <c:pt idx="9">
                  <c:v>-2.0791483756344837E-2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DB-401B-8272-3BF058D4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12840"/>
        <c:axId val="1"/>
      </c:scatterChart>
      <c:valAx>
        <c:axId val="75111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11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17F90B-BC6F-457D-15BC-299B30E54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2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52500.048000000003</v>
      </c>
      <c r="G1" s="3">
        <v>0.41218346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52500.048000000003</v>
      </c>
      <c r="D4" s="9">
        <v>0.41218346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v>52500.048000000003</v>
      </c>
    </row>
    <row r="8" spans="1:8" x14ac:dyDescent="0.2">
      <c r="A8" t="s">
        <v>2</v>
      </c>
      <c r="C8">
        <v>0.41218346</v>
      </c>
      <c r="D8" s="29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INTERCEPT(INDIRECT($D$9):G974,INDIRECT($C$9):F974)</f>
        <v>1.1529176707277258E-3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SLOPE(INDIRECT($D$9):G974,INDIRECT($C$9):F974)</f>
        <v>-1.2139404451553113E-6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(C7+C11)+(C8+C12)*INT(MAX(F21:F3515))</f>
        <v>59951.067614936248</v>
      </c>
      <c r="E15" s="3"/>
      <c r="F15" s="12"/>
    </row>
    <row r="16" spans="1:8" x14ac:dyDescent="0.2">
      <c r="A16" s="18" t="s">
        <v>3</v>
      </c>
      <c r="B16" s="12"/>
      <c r="C16" s="19">
        <f ca="1">+C8+C12</f>
        <v>0.41218224605955484</v>
      </c>
      <c r="E16" s="12"/>
      <c r="F16" s="12"/>
    </row>
    <row r="17" spans="1:17" ht="13.5" thickBot="1" x14ac:dyDescent="0.25">
      <c r="A17" s="16" t="s">
        <v>26</v>
      </c>
      <c r="B17" s="12"/>
      <c r="C17" s="12">
        <f>COUNT(C21:C2173)</f>
        <v>10</v>
      </c>
      <c r="E17" s="16" t="s">
        <v>29</v>
      </c>
      <c r="F17" s="17">
        <f ca="1">TODAY()+15018.5-B5/24</f>
        <v>60093.5</v>
      </c>
    </row>
    <row r="18" spans="1:17" ht="14.25" thickTop="1" thickBot="1" x14ac:dyDescent="0.25">
      <c r="A18" s="18" t="s">
        <v>4</v>
      </c>
      <c r="B18" s="12"/>
      <c r="C18" s="21">
        <f ca="1">+C15</f>
        <v>59951.067614936248</v>
      </c>
      <c r="D18" s="22">
        <f ca="1">+C16</f>
        <v>0.41218224605955484</v>
      </c>
      <c r="E18" s="16" t="s">
        <v>30</v>
      </c>
      <c r="F18" s="17">
        <f ca="1">ROUND(2*(F17-C15)/C16,0)/2+1</f>
        <v>346.5</v>
      </c>
    </row>
    <row r="19" spans="1:17" ht="13.5" thickTop="1" x14ac:dyDescent="0.2">
      <c r="E19" s="16" t="s">
        <v>31</v>
      </c>
      <c r="F19" s="20">
        <f ca="1">+C15+C16*F18-15018.5-C5/24</f>
        <v>45075.784596529222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1" t="s">
        <v>34</v>
      </c>
      <c r="B21" s="30" t="s">
        <v>33</v>
      </c>
      <c r="C21" s="31">
        <f>C7</f>
        <v>52500.048000000003</v>
      </c>
      <c r="D21" s="28"/>
      <c r="E21">
        <f t="shared" ref="E21:E29" si="0">+(C21-C$7)/C$8</f>
        <v>0</v>
      </c>
      <c r="F21">
        <f t="shared" ref="F21:F30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1.1529176707277258E-3</v>
      </c>
      <c r="Q21" s="2">
        <f t="shared" ref="Q21:Q29" si="4">+C21-15018.5</f>
        <v>37481.548000000003</v>
      </c>
    </row>
    <row r="22" spans="1:17" x14ac:dyDescent="0.2">
      <c r="A22" s="33" t="s">
        <v>38</v>
      </c>
      <c r="B22" s="32" t="s">
        <v>33</v>
      </c>
      <c r="C22" s="33">
        <v>52676.051899999999</v>
      </c>
      <c r="D22" s="33">
        <v>2.9999999999999997E-4</v>
      </c>
      <c r="E22">
        <f t="shared" si="0"/>
        <v>427.0037909818023</v>
      </c>
      <c r="F22">
        <f t="shared" si="1"/>
        <v>427</v>
      </c>
      <c r="G22">
        <f t="shared" si="2"/>
        <v>1.5625799933332019E-3</v>
      </c>
      <c r="K22">
        <f t="shared" ref="K22:K29" si="5">+G22</f>
        <v>1.5625799933332019E-3</v>
      </c>
      <c r="O22">
        <f t="shared" ca="1" si="3"/>
        <v>6.345651006464079E-4</v>
      </c>
      <c r="Q22" s="2">
        <f t="shared" si="4"/>
        <v>37657.551899999999</v>
      </c>
    </row>
    <row r="23" spans="1:17" x14ac:dyDescent="0.2">
      <c r="A23" s="33" t="s">
        <v>38</v>
      </c>
      <c r="B23" s="32" t="s">
        <v>39</v>
      </c>
      <c r="C23" s="33">
        <v>52676.670700000002</v>
      </c>
      <c r="D23" s="33">
        <v>2.0000000000000001E-4</v>
      </c>
      <c r="E23">
        <f t="shared" si="0"/>
        <v>428.50506422552689</v>
      </c>
      <c r="F23">
        <f t="shared" si="1"/>
        <v>428.5</v>
      </c>
      <c r="G23">
        <f t="shared" si="2"/>
        <v>2.0873899993603118E-3</v>
      </c>
      <c r="K23">
        <f t="shared" si="5"/>
        <v>2.0873899993603118E-3</v>
      </c>
      <c r="O23">
        <f t="shared" ca="1" si="3"/>
        <v>6.3274418997867491E-4</v>
      </c>
      <c r="Q23" s="2">
        <f t="shared" si="4"/>
        <v>37658.170700000002</v>
      </c>
    </row>
    <row r="24" spans="1:17" x14ac:dyDescent="0.2">
      <c r="A24" s="33" t="s">
        <v>38</v>
      </c>
      <c r="B24" s="32" t="s">
        <v>33</v>
      </c>
      <c r="C24" s="33">
        <v>52676.874900000003</v>
      </c>
      <c r="D24" s="33">
        <v>2.9999999999999997E-4</v>
      </c>
      <c r="E24">
        <f t="shared" si="0"/>
        <v>429.00047469153668</v>
      </c>
      <c r="F24">
        <f t="shared" si="1"/>
        <v>429</v>
      </c>
      <c r="G24">
        <f t="shared" si="2"/>
        <v>1.9566000264603645E-4</v>
      </c>
      <c r="K24">
        <f t="shared" si="5"/>
        <v>1.9566000264603645E-4</v>
      </c>
      <c r="O24">
        <f t="shared" ca="1" si="3"/>
        <v>6.3213721975609728E-4</v>
      </c>
      <c r="Q24" s="2">
        <f t="shared" si="4"/>
        <v>37658.374900000003</v>
      </c>
    </row>
    <row r="25" spans="1:17" x14ac:dyDescent="0.2">
      <c r="A25" s="33" t="s">
        <v>38</v>
      </c>
      <c r="B25" s="32" t="s">
        <v>39</v>
      </c>
      <c r="C25" s="33">
        <v>52677.081700000002</v>
      </c>
      <c r="D25" s="33">
        <v>2.9999999999999997E-4</v>
      </c>
      <c r="E25">
        <f t="shared" si="0"/>
        <v>429.50219302831789</v>
      </c>
      <c r="F25">
        <f t="shared" si="1"/>
        <v>429.5</v>
      </c>
      <c r="G25">
        <f t="shared" si="2"/>
        <v>9.0392999845789745E-4</v>
      </c>
      <c r="K25">
        <f t="shared" si="5"/>
        <v>9.0392999845789745E-4</v>
      </c>
      <c r="O25">
        <f t="shared" ca="1" si="3"/>
        <v>6.3153024953351955E-4</v>
      </c>
      <c r="Q25" s="2">
        <f t="shared" si="4"/>
        <v>37658.581700000002</v>
      </c>
    </row>
    <row r="26" spans="1:17" x14ac:dyDescent="0.2">
      <c r="A26" s="33" t="s">
        <v>38</v>
      </c>
      <c r="B26" s="32" t="s">
        <v>33</v>
      </c>
      <c r="C26" s="33">
        <v>52677.288099999998</v>
      </c>
      <c r="D26" s="33">
        <v>2.9999999999999997E-4</v>
      </c>
      <c r="E26">
        <f t="shared" si="0"/>
        <v>430.00294092343114</v>
      </c>
      <c r="F26">
        <f t="shared" si="1"/>
        <v>430</v>
      </c>
      <c r="G26">
        <f t="shared" si="2"/>
        <v>1.2121999970986508E-3</v>
      </c>
      <c r="K26">
        <f t="shared" si="5"/>
        <v>1.2121999970986508E-3</v>
      </c>
      <c r="O26">
        <f t="shared" ca="1" si="3"/>
        <v>6.3092327931094192E-4</v>
      </c>
      <c r="Q26" s="2">
        <f t="shared" si="4"/>
        <v>37658.788099999998</v>
      </c>
    </row>
    <row r="27" spans="1:17" ht="12" customHeight="1" x14ac:dyDescent="0.2">
      <c r="A27" s="34" t="s">
        <v>40</v>
      </c>
      <c r="B27" s="35" t="s">
        <v>33</v>
      </c>
      <c r="C27" s="36">
        <v>57093.609799999998</v>
      </c>
      <c r="D27" s="36">
        <v>1E-4</v>
      </c>
      <c r="E27">
        <f t="shared" si="0"/>
        <v>11144.459314306294</v>
      </c>
      <c r="F27">
        <f t="shared" si="1"/>
        <v>11144.5</v>
      </c>
      <c r="G27">
        <f t="shared" si="2"/>
        <v>-1.6769970003224444E-2</v>
      </c>
      <c r="K27">
        <f t="shared" si="5"/>
        <v>-1.6769970003224444E-2</v>
      </c>
      <c r="O27">
        <f t="shared" ca="1" si="3"/>
        <v>-1.2375841620305642E-2</v>
      </c>
      <c r="Q27" s="2">
        <f t="shared" si="4"/>
        <v>42075.109799999998</v>
      </c>
    </row>
    <row r="28" spans="1:17" ht="12" customHeight="1" x14ac:dyDescent="0.2">
      <c r="A28" s="40" t="s">
        <v>46</v>
      </c>
      <c r="B28" s="41" t="s">
        <v>33</v>
      </c>
      <c r="C28" s="42">
        <v>58517.085369999986</v>
      </c>
      <c r="D28" s="40">
        <v>8.0000000000000002E-3</v>
      </c>
      <c r="E28">
        <f t="shared" si="0"/>
        <v>14597.959292204456</v>
      </c>
      <c r="F28">
        <f t="shared" si="1"/>
        <v>14598</v>
      </c>
      <c r="G28">
        <f t="shared" si="2"/>
        <v>-1.6779080018750392E-2</v>
      </c>
      <c r="K28">
        <f t="shared" si="5"/>
        <v>-1.6779080018750392E-2</v>
      </c>
      <c r="O28">
        <f t="shared" ca="1" si="3"/>
        <v>-1.6568184947649507E-2</v>
      </c>
      <c r="Q28" s="2">
        <f t="shared" si="4"/>
        <v>43498.585369999986</v>
      </c>
    </row>
    <row r="29" spans="1:17" ht="12" customHeight="1" x14ac:dyDescent="0.2">
      <c r="A29" s="37" t="s">
        <v>45</v>
      </c>
      <c r="B29" s="38" t="s">
        <v>39</v>
      </c>
      <c r="C29" s="39">
        <v>58874.036410000001</v>
      </c>
      <c r="D29" s="39">
        <v>1.41E-3</v>
      </c>
      <c r="E29">
        <f t="shared" si="0"/>
        <v>15463.959689212174</v>
      </c>
      <c r="F29">
        <f t="shared" si="1"/>
        <v>15464</v>
      </c>
      <c r="G29">
        <f t="shared" si="2"/>
        <v>-1.6615439999441151E-2</v>
      </c>
      <c r="K29">
        <f t="shared" si="5"/>
        <v>-1.6615439999441151E-2</v>
      </c>
      <c r="O29">
        <f t="shared" ca="1" si="3"/>
        <v>-1.7619457373154009E-2</v>
      </c>
      <c r="Q29" s="2">
        <f t="shared" si="4"/>
        <v>43855.536410000001</v>
      </c>
    </row>
    <row r="30" spans="1:17" ht="12" customHeight="1" x14ac:dyDescent="0.2">
      <c r="A30" s="43" t="s">
        <v>47</v>
      </c>
      <c r="B30" s="44" t="s">
        <v>33</v>
      </c>
      <c r="C30" s="45">
        <v>59951.069569000043</v>
      </c>
      <c r="D30" s="46">
        <v>1.5300000000000001E-4</v>
      </c>
      <c r="E30">
        <f t="shared" ref="E30" si="6">+(C30-C$7)/C$8</f>
        <v>18076.954298457393</v>
      </c>
      <c r="F30">
        <f t="shared" si="1"/>
        <v>18077</v>
      </c>
      <c r="G30">
        <f t="shared" ref="G30" si="7">+C30-(C$7+F30*C$8)</f>
        <v>-1.8837419956980739E-2</v>
      </c>
      <c r="K30">
        <f t="shared" ref="K30" si="8">+G30</f>
        <v>-1.8837419956980739E-2</v>
      </c>
      <c r="O30">
        <f t="shared" ref="O30" ca="1" si="9">+C$11+C$12*$F30</f>
        <v>-2.0791483756344837E-2</v>
      </c>
      <c r="Q30" s="2">
        <f t="shared" ref="Q30" si="10">+C30-15018.5</f>
        <v>44932.569569000043</v>
      </c>
    </row>
    <row r="31" spans="1:17" ht="12" customHeight="1" x14ac:dyDescent="0.2">
      <c r="C31" s="10"/>
      <c r="D31" s="10"/>
    </row>
    <row r="32" spans="1:17" ht="12" customHeight="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sortState xmlns:xlrd2="http://schemas.microsoft.com/office/spreadsheetml/2017/richdata2" ref="A21:R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2023-05-29T05:14:25Z</dcterms:modified>
</cp:coreProperties>
</file>