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19BFF2-9614-4B73-87FB-F98ABBE55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 s="1"/>
  <c r="G53" i="1" s="1"/>
  <c r="K53" i="1" s="1"/>
  <c r="Q53" i="1"/>
  <c r="Q42" i="1"/>
  <c r="Q43" i="1"/>
  <c r="Q44" i="1"/>
  <c r="Q45" i="1"/>
  <c r="Q46" i="1"/>
  <c r="Q47" i="1"/>
  <c r="Q48" i="1"/>
  <c r="Q49" i="1"/>
  <c r="Q50" i="1"/>
  <c r="Q51" i="1"/>
  <c r="Q35" i="1"/>
  <c r="Q36" i="1"/>
  <c r="Q37" i="1"/>
  <c r="Q38" i="1"/>
  <c r="Q39" i="1"/>
  <c r="Q40" i="1"/>
  <c r="Q41" i="1"/>
  <c r="F16" i="1"/>
  <c r="Q28" i="1"/>
  <c r="C9" i="1"/>
  <c r="D9" i="1"/>
  <c r="Q29" i="1"/>
  <c r="Q31" i="1"/>
  <c r="Q32" i="1"/>
  <c r="Q33" i="1"/>
  <c r="Q34" i="1"/>
  <c r="Q30" i="1"/>
  <c r="Q22" i="1"/>
  <c r="Q23" i="1"/>
  <c r="Q24" i="1"/>
  <c r="Q25" i="1"/>
  <c r="Q26" i="1"/>
  <c r="Q27" i="1"/>
  <c r="E50" i="1" l="1"/>
  <c r="F50" i="1" s="1"/>
  <c r="G50" i="1" s="1"/>
  <c r="K50" i="1" s="1"/>
  <c r="E47" i="1"/>
  <c r="F47" i="1" s="1"/>
  <c r="G47" i="1" s="1"/>
  <c r="K47" i="1" s="1"/>
  <c r="E34" i="1"/>
  <c r="F34" i="1" s="1"/>
  <c r="G34" i="1" s="1"/>
  <c r="K34" i="1" s="1"/>
  <c r="E30" i="1"/>
  <c r="F30" i="1" s="1"/>
  <c r="G30" i="1" s="1"/>
  <c r="K30" i="1" s="1"/>
  <c r="E33" i="1"/>
  <c r="F33" i="1" s="1"/>
  <c r="G33" i="1" s="1"/>
  <c r="K33" i="1" s="1"/>
  <c r="E42" i="1"/>
  <c r="F42" i="1" s="1"/>
  <c r="G42" i="1" s="1"/>
  <c r="K42" i="1" s="1"/>
  <c r="E36" i="1"/>
  <c r="F36" i="1" s="1"/>
  <c r="G36" i="1" s="1"/>
  <c r="K36" i="1" s="1"/>
  <c r="E31" i="1"/>
  <c r="F31" i="1" s="1"/>
  <c r="G31" i="1" s="1"/>
  <c r="K31" i="1" s="1"/>
  <c r="E26" i="1"/>
  <c r="F26" i="1" s="1"/>
  <c r="G26" i="1" s="1"/>
  <c r="K26" i="1" s="1"/>
  <c r="E49" i="1"/>
  <c r="F49" i="1" s="1"/>
  <c r="G49" i="1" s="1"/>
  <c r="K49" i="1" s="1"/>
  <c r="E46" i="1"/>
  <c r="F46" i="1" s="1"/>
  <c r="G46" i="1" s="1"/>
  <c r="K46" i="1" s="1"/>
  <c r="E24" i="1"/>
  <c r="F24" i="1" s="1"/>
  <c r="G24" i="1" s="1"/>
  <c r="K24" i="1" s="1"/>
  <c r="E44" i="1"/>
  <c r="F44" i="1" s="1"/>
  <c r="G44" i="1" s="1"/>
  <c r="K44" i="1" s="1"/>
  <c r="E39" i="1"/>
  <c r="F39" i="1" s="1"/>
  <c r="G39" i="1" s="1"/>
  <c r="K39" i="1" s="1"/>
  <c r="E27" i="1"/>
  <c r="F27" i="1" s="1"/>
  <c r="G27" i="1" s="1"/>
  <c r="K27" i="1" s="1"/>
  <c r="C21" i="1"/>
  <c r="F17" i="1"/>
  <c r="E48" i="1"/>
  <c r="F48" i="1" s="1"/>
  <c r="G48" i="1" s="1"/>
  <c r="K48" i="1" s="1"/>
  <c r="E45" i="1"/>
  <c r="F45" i="1" s="1"/>
  <c r="G45" i="1" s="1"/>
  <c r="K45" i="1" s="1"/>
  <c r="E37" i="1"/>
  <c r="F37" i="1" s="1"/>
  <c r="G37" i="1" s="1"/>
  <c r="K37" i="1" s="1"/>
  <c r="E28" i="1"/>
  <c r="F28" i="1" s="1"/>
  <c r="G28" i="1" s="1"/>
  <c r="K28" i="1" s="1"/>
  <c r="E41" i="1"/>
  <c r="F41" i="1" s="1"/>
  <c r="G41" i="1" s="1"/>
  <c r="K41" i="1" s="1"/>
  <c r="E29" i="1"/>
  <c r="F29" i="1" s="1"/>
  <c r="G29" i="1" s="1"/>
  <c r="K29" i="1" s="1"/>
  <c r="E43" i="1"/>
  <c r="F43" i="1" s="1"/>
  <c r="G43" i="1" s="1"/>
  <c r="K43" i="1" s="1"/>
  <c r="E23" i="1"/>
  <c r="F23" i="1" s="1"/>
  <c r="G23" i="1" s="1"/>
  <c r="K23" i="1" s="1"/>
  <c r="E32" i="1"/>
  <c r="F32" i="1" s="1"/>
  <c r="G32" i="1" s="1"/>
  <c r="K32" i="1" s="1"/>
  <c r="E40" i="1"/>
  <c r="F40" i="1" s="1"/>
  <c r="G40" i="1" s="1"/>
  <c r="K40" i="1" s="1"/>
  <c r="E51" i="1"/>
  <c r="F51" i="1" s="1"/>
  <c r="G51" i="1" s="1"/>
  <c r="K51" i="1" s="1"/>
  <c r="E25" i="1"/>
  <c r="F25" i="1" s="1"/>
  <c r="G25" i="1" s="1"/>
  <c r="K25" i="1" s="1"/>
  <c r="E22" i="1"/>
  <c r="F22" i="1" s="1"/>
  <c r="G22" i="1" s="1"/>
  <c r="K22" i="1" s="1"/>
  <c r="E38" i="1"/>
  <c r="F38" i="1" s="1"/>
  <c r="G38" i="1" s="1"/>
  <c r="K38" i="1" s="1"/>
  <c r="E35" i="1"/>
  <c r="F35" i="1" s="1"/>
  <c r="G35" i="1" s="1"/>
  <c r="K35" i="1" s="1"/>
  <c r="C17" i="1" l="1"/>
  <c r="Q21" i="1"/>
  <c r="E21" i="1"/>
  <c r="F21" i="1" s="1"/>
  <c r="G21" i="1" s="1"/>
  <c r="K21" i="1" s="1"/>
  <c r="C12" i="1"/>
  <c r="C11" i="1"/>
  <c r="O53" i="1" l="1"/>
  <c r="O52" i="1"/>
  <c r="C16" i="1"/>
  <c r="D18" i="1" s="1"/>
  <c r="O44" i="1"/>
  <c r="O31" i="1"/>
  <c r="O49" i="1"/>
  <c r="O47" i="1"/>
  <c r="O36" i="1"/>
  <c r="O43" i="1"/>
  <c r="O33" i="1"/>
  <c r="O41" i="1"/>
  <c r="O51" i="1"/>
  <c r="C15" i="1"/>
  <c r="O26" i="1"/>
  <c r="O45" i="1"/>
  <c r="O24" i="1"/>
  <c r="O25" i="1"/>
  <c r="O48" i="1"/>
  <c r="O35" i="1"/>
  <c r="O21" i="1"/>
  <c r="O32" i="1"/>
  <c r="O27" i="1"/>
  <c r="O39" i="1"/>
  <c r="O40" i="1"/>
  <c r="O46" i="1"/>
  <c r="O30" i="1"/>
  <c r="O23" i="1"/>
  <c r="O34" i="1"/>
  <c r="O22" i="1"/>
  <c r="O38" i="1"/>
  <c r="O50" i="1"/>
  <c r="O28" i="1"/>
  <c r="O37" i="1"/>
  <c r="O42" i="1"/>
  <c r="O29" i="1"/>
  <c r="C18" i="1" l="1"/>
  <c r="F18" i="1"/>
  <c r="F19" i="1" s="1"/>
</calcChain>
</file>

<file path=xl/sharedStrings.xml><?xml version="1.0" encoding="utf-8"?>
<sst xmlns="http://schemas.openxmlformats.org/spreadsheetml/2006/main" count="104" uniqueCount="55">
  <si>
    <t>OEJV 0182</t>
  </si>
  <si>
    <t>OEJV 0189</t>
  </si>
  <si>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</si>
  <si>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</si>
  <si>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</si>
  <si>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</si>
  <si>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</si>
  <si>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</si>
  <si>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</si>
  <si>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</si>
  <si>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</si>
  <si>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</si>
  <si>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</si>
  <si>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</si>
  <si>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</si>
  <si>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</si>
  <si>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</si>
  <si>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</si>
  <si>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</si>
  <si>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</si>
  <si>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</si>
  <si>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</si>
  <si>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</si>
  <si>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</si>
  <si>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</si>
  <si>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</si>
  <si>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</si>
  <si>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</si>
  <si>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</si>
  <si>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</si>
  <si>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</si>
  <si>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</si>
  <si>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</si>
  <si>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</si>
  <si>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</si>
  <si>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</si>
  <si>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</si>
  <si>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</si>
  <si>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</si>
  <si>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GZ Pup / GSC 7634-1544               </t>
  </si>
  <si>
    <t xml:space="preserve">EW/KW     </t>
  </si>
  <si>
    <t>IBVS 5809</t>
  </si>
  <si>
    <t>II</t>
  </si>
  <si>
    <t>Pavlov 2015, pc</t>
  </si>
  <si>
    <t>OEJV 0177</t>
  </si>
  <si>
    <t>OEJV 0179</t>
  </si>
  <si>
    <t>pg</t>
  </si>
  <si>
    <t>vis</t>
  </si>
  <si>
    <t>PE</t>
  </si>
  <si>
    <t>CCD</t>
  </si>
  <si>
    <t>Add cycle</t>
  </si>
  <si>
    <t>Old Cycle</t>
  </si>
  <si>
    <t>JAVSO 49, 251</t>
  </si>
  <si>
    <t>JAVSO, 48, 250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</si>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</sst>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/>
    <xf numFmtId="165" fontId="36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Pup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23270.5</c:v>
                </c:pt>
                <c:pt idx="32">
                  <c:v>23271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BE-4F18-8422-B1969FD928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23270.5</c:v>
                </c:pt>
                <c:pt idx="32">
                  <c:v>23271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BE-4F18-8422-B1969FD928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23270.5</c:v>
                </c:pt>
                <c:pt idx="32">
                  <c:v>23271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BE-4F18-8422-B1969FD928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23270.5</c:v>
                </c:pt>
                <c:pt idx="32">
                  <c:v>23271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0</c:v>
                </c:pt>
                <c:pt idx="1">
                  <c:v>4.4836500455858186E-4</c:v>
                </c:pt>
                <c:pt idx="2">
                  <c:v>1.6545003745704889E-5</c:v>
                </c:pt>
                <c:pt idx="3">
                  <c:v>9.8358999821357429E-4</c:v>
                </c:pt>
                <c:pt idx="4">
                  <c:v>1.3506350078387186E-3</c:v>
                </c:pt>
                <c:pt idx="5">
                  <c:v>5.1768000412266701E-4</c:v>
                </c:pt>
                <c:pt idx="6">
                  <c:v>9.8472499666968361E-4</c:v>
                </c:pt>
                <c:pt idx="7">
                  <c:v>-3.8237649998336565E-2</c:v>
                </c:pt>
                <c:pt idx="8">
                  <c:v>-3.7257145042531192E-2</c:v>
                </c:pt>
                <c:pt idx="9">
                  <c:v>-3.9021024997055065E-2</c:v>
                </c:pt>
                <c:pt idx="10">
                  <c:v>-4.2018379797809757E-2</c:v>
                </c:pt>
                <c:pt idx="11">
                  <c:v>-4.2937715152220335E-2</c:v>
                </c:pt>
                <c:pt idx="12">
                  <c:v>-4.3070669998996891E-2</c:v>
                </c:pt>
                <c:pt idx="13">
                  <c:v>-4.1990005025581922E-2</c:v>
                </c:pt>
                <c:pt idx="14">
                  <c:v>-4.1783234999456909E-2</c:v>
                </c:pt>
                <c:pt idx="15">
                  <c:v>-4.7705705183034297E-2</c:v>
                </c:pt>
                <c:pt idx="16">
                  <c:v>-4.7025039988511708E-2</c:v>
                </c:pt>
                <c:pt idx="17">
                  <c:v>-4.7398290000273846E-2</c:v>
                </c:pt>
                <c:pt idx="18">
                  <c:v>-4.8174434996326454E-2</c:v>
                </c:pt>
                <c:pt idx="19">
                  <c:v>-4.8632165002345573E-2</c:v>
                </c:pt>
                <c:pt idx="20">
                  <c:v>-5.2962440000555944E-2</c:v>
                </c:pt>
                <c:pt idx="21">
                  <c:v>-5.2885630197124556E-2</c:v>
                </c:pt>
                <c:pt idx="22">
                  <c:v>-5.2788585155212786E-2</c:v>
                </c:pt>
                <c:pt idx="23">
                  <c:v>-5.299729486432625E-2</c:v>
                </c:pt>
                <c:pt idx="24">
                  <c:v>-5.7804614996712189E-2</c:v>
                </c:pt>
                <c:pt idx="25">
                  <c:v>-5.804850999993505E-2</c:v>
                </c:pt>
                <c:pt idx="26">
                  <c:v>-5.857947000185959E-2</c:v>
                </c:pt>
                <c:pt idx="27">
                  <c:v>-5.823107500327751E-2</c:v>
                </c:pt>
                <c:pt idx="28">
                  <c:v>-5.8534029994916636E-2</c:v>
                </c:pt>
                <c:pt idx="29">
                  <c:v>-5.8071954998013098E-2</c:v>
                </c:pt>
                <c:pt idx="30">
                  <c:v>-5.8534910000162199E-2</c:v>
                </c:pt>
                <c:pt idx="31">
                  <c:v>-6.56486549123656E-2</c:v>
                </c:pt>
                <c:pt idx="32">
                  <c:v>-6.6311610076809302E-2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BE-4F18-8422-B1969FD928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23270.5</c:v>
                </c:pt>
                <c:pt idx="32">
                  <c:v>23271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BE-4F18-8422-B1969FD928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23270.5</c:v>
                </c:pt>
                <c:pt idx="32">
                  <c:v>23271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BE-4F18-8422-B1969FD928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1.7699999999999999E-4</c:v>
                  </c:pt>
                  <c:pt idx="32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23270.5</c:v>
                </c:pt>
                <c:pt idx="32">
                  <c:v>23271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BE-4F18-8422-B1969FD928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23270.5</c:v>
                </c:pt>
                <c:pt idx="32">
                  <c:v>23271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2.2595226127193196E-3</c:v>
                </c:pt>
                <c:pt idx="1">
                  <c:v>6.4976797064787099E-4</c:v>
                </c:pt>
                <c:pt idx="2">
                  <c:v>6.4389830923648923E-4</c:v>
                </c:pt>
                <c:pt idx="3">
                  <c:v>6.4243089388364379E-4</c:v>
                </c:pt>
                <c:pt idx="4">
                  <c:v>6.4096347853079836E-4</c:v>
                </c:pt>
                <c:pt idx="5">
                  <c:v>6.3949606317795292E-4</c:v>
                </c:pt>
                <c:pt idx="6">
                  <c:v>6.3802864782510748E-4</c:v>
                </c:pt>
                <c:pt idx="7">
                  <c:v>-3.85786466569693E-2</c:v>
                </c:pt>
                <c:pt idx="8">
                  <c:v>-3.9149471229226178E-2</c:v>
                </c:pt>
                <c:pt idx="9">
                  <c:v>-3.9936005858351331E-2</c:v>
                </c:pt>
                <c:pt idx="10">
                  <c:v>-4.2402731066484518E-2</c:v>
                </c:pt>
                <c:pt idx="11">
                  <c:v>-4.2457025434539802E-2</c:v>
                </c:pt>
                <c:pt idx="12">
                  <c:v>-4.2458492849892643E-2</c:v>
                </c:pt>
                <c:pt idx="13">
                  <c:v>-4.2512787217947927E-2</c:v>
                </c:pt>
                <c:pt idx="14">
                  <c:v>-4.2668333245349542E-2</c:v>
                </c:pt>
                <c:pt idx="15">
                  <c:v>-4.917485291986623E-2</c:v>
                </c:pt>
                <c:pt idx="16">
                  <c:v>-4.9229147287921507E-2</c:v>
                </c:pt>
                <c:pt idx="17">
                  <c:v>-4.9449259590848324E-2</c:v>
                </c:pt>
                <c:pt idx="18">
                  <c:v>-4.947714048255239E-2</c:v>
                </c:pt>
                <c:pt idx="19">
                  <c:v>-4.948594497466946E-2</c:v>
                </c:pt>
                <c:pt idx="20">
                  <c:v>-5.2574854292409115E-2</c:v>
                </c:pt>
                <c:pt idx="21">
                  <c:v>-5.2601267768760333E-2</c:v>
                </c:pt>
                <c:pt idx="22">
                  <c:v>-5.2602735184113181E-2</c:v>
                </c:pt>
                <c:pt idx="23">
                  <c:v>-5.2840456471274139E-2</c:v>
                </c:pt>
                <c:pt idx="24">
                  <c:v>-5.5927898373660946E-2</c:v>
                </c:pt>
                <c:pt idx="25">
                  <c:v>-5.6029150033007284E-2</c:v>
                </c:pt>
                <c:pt idx="26">
                  <c:v>-5.619350055252597E-2</c:v>
                </c:pt>
                <c:pt idx="27">
                  <c:v>-5.6238990428464183E-2</c:v>
                </c:pt>
                <c:pt idx="28">
                  <c:v>-5.6240457843817024E-2</c:v>
                </c:pt>
                <c:pt idx="29">
                  <c:v>-5.9079906551572955E-2</c:v>
                </c:pt>
                <c:pt idx="30">
                  <c:v>-5.9081373966925796E-2</c:v>
                </c:pt>
                <c:pt idx="31">
                  <c:v>-6.6035455324060341E-2</c:v>
                </c:pt>
                <c:pt idx="32">
                  <c:v>-6.6036922739413195E-2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BE-4F18-8422-B1969FD9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11856"/>
        <c:axId val="1"/>
      </c:scatterChart>
      <c:valAx>
        <c:axId val="751111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111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8D1D0B-FBD1-8DA3-39CA-B6912AA27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16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52500.347399999999</v>
      </c>
      <c r="G1" s="3">
        <v>0.32026590999999999</v>
      </c>
      <c r="H1" s="3" t="s">
        <v>40</v>
      </c>
    </row>
    <row r="2" spans="1:8" x14ac:dyDescent="0.2">
      <c r="A2" t="s">
        <v>25</v>
      </c>
      <c r="B2" t="s">
        <v>40</v>
      </c>
      <c r="C2" s="3"/>
      <c r="D2" s="3"/>
    </row>
    <row r="3" spans="1:8" ht="13.5" thickBot="1" x14ac:dyDescent="0.25"/>
    <row r="4" spans="1:8" ht="14.25" thickTop="1" thickBot="1" x14ac:dyDescent="0.25">
      <c r="A4" s="5" t="s">
        <v>38</v>
      </c>
      <c r="C4" s="8">
        <v>52500.347399999999</v>
      </c>
      <c r="D4" s="9">
        <v>0.32026590999999999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3</v>
      </c>
    </row>
    <row r="7" spans="1:8" x14ac:dyDescent="0.2">
      <c r="A7" t="s">
        <v>4</v>
      </c>
      <c r="C7">
        <v>52500.347399999999</v>
      </c>
    </row>
    <row r="8" spans="1:8" x14ac:dyDescent="0.2">
      <c r="A8" t="s">
        <v>5</v>
      </c>
      <c r="C8">
        <v>0.32026590999999999</v>
      </c>
      <c r="D8" s="29"/>
    </row>
    <row r="9" spans="1:8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8" x14ac:dyDescent="0.2">
      <c r="A11" s="12" t="s">
        <v>17</v>
      </c>
      <c r="B11" s="12"/>
      <c r="C11" s="23">
        <f ca="1">INTERCEPT(INDIRECT($D$9):G968,INDIRECT($C$9):F968)</f>
        <v>2.2595226127193196E-3</v>
      </c>
      <c r="D11" s="3"/>
      <c r="E11" s="12"/>
    </row>
    <row r="12" spans="1:8" x14ac:dyDescent="0.2">
      <c r="A12" s="12" t="s">
        <v>18</v>
      </c>
      <c r="B12" s="12"/>
      <c r="C12" s="23">
        <f ca="1">SLOPE(INDIRECT($D$9):G968,INDIRECT($C$9):F968)</f>
        <v>-2.9348307056908817E-6</v>
      </c>
      <c r="D12" s="3"/>
      <c r="E12" s="12"/>
    </row>
    <row r="13" spans="1:8" x14ac:dyDescent="0.2">
      <c r="A13" s="12" t="s">
        <v>20</v>
      </c>
      <c r="B13" s="12"/>
      <c r="C13" s="3" t="s">
        <v>15</v>
      </c>
    </row>
    <row r="14" spans="1:8" x14ac:dyDescent="0.2">
      <c r="A14" s="12"/>
      <c r="B14" s="12"/>
      <c r="C14" s="12"/>
    </row>
    <row r="15" spans="1:8" x14ac:dyDescent="0.2">
      <c r="A15" s="14" t="s">
        <v>19</v>
      </c>
      <c r="B15" s="12"/>
      <c r="C15" s="15">
        <f ca="1">(C7+C11)+(C8+C12)*INT(MAX(F21:F3509))</f>
        <v>59953.18935468726</v>
      </c>
      <c r="E15" s="16" t="s">
        <v>50</v>
      </c>
      <c r="F15" s="13">
        <v>1</v>
      </c>
    </row>
    <row r="16" spans="1:8" x14ac:dyDescent="0.2">
      <c r="A16" s="18" t="s">
        <v>6</v>
      </c>
      <c r="B16" s="12"/>
      <c r="C16" s="19">
        <f ca="1">+C8+C12</f>
        <v>0.32026297516929431</v>
      </c>
      <c r="E16" s="16" t="s">
        <v>32</v>
      </c>
      <c r="F16" s="17">
        <f ca="1">NOW()+15018.5+$C$5/24</f>
        <v>60093.718175578702</v>
      </c>
    </row>
    <row r="17" spans="1:17" ht="13.5" thickBot="1" x14ac:dyDescent="0.25">
      <c r="A17" s="16" t="s">
        <v>29</v>
      </c>
      <c r="B17" s="12"/>
      <c r="C17" s="12">
        <f>COUNT(C21:C2167)</f>
        <v>33</v>
      </c>
      <c r="E17" s="16" t="s">
        <v>51</v>
      </c>
      <c r="F17" s="17">
        <f ca="1">ROUND(2*(F16-$C$7)/$C$8,0)/2+F15</f>
        <v>23710.5</v>
      </c>
    </row>
    <row r="18" spans="1:17" ht="14.25" thickTop="1" thickBot="1" x14ac:dyDescent="0.25">
      <c r="A18" s="18" t="s">
        <v>7</v>
      </c>
      <c r="B18" s="12"/>
      <c r="C18" s="21">
        <f ca="1">+C15</f>
        <v>59953.18935468726</v>
      </c>
      <c r="D18" s="22">
        <f ca="1">+C16</f>
        <v>0.32026297516929431</v>
      </c>
      <c r="E18" s="16" t="s">
        <v>33</v>
      </c>
      <c r="F18" s="25">
        <f ca="1">ROUND(2*(F16-$C$15)/$C$16,0)/2+F15</f>
        <v>440</v>
      </c>
    </row>
    <row r="19" spans="1:17" ht="13.5" thickTop="1" x14ac:dyDescent="0.2">
      <c r="E19" s="16" t="s">
        <v>34</v>
      </c>
      <c r="F19" s="20">
        <f ca="1">+$C$15+$C$16*F18-15018.5-$C$5/24</f>
        <v>45076.000897095088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31" t="s">
        <v>37</v>
      </c>
      <c r="B21" s="30" t="s">
        <v>36</v>
      </c>
      <c r="C21" s="31">
        <f>C7</f>
        <v>52500.347399999999</v>
      </c>
      <c r="D21" s="28"/>
      <c r="E21">
        <f t="shared" ref="E21:E51" si="0">+(C21-C$7)/C$8</f>
        <v>0</v>
      </c>
      <c r="F21">
        <f t="shared" ref="F21:F53" si="1">ROUND(2*E21,0)/2</f>
        <v>0</v>
      </c>
      <c r="G21">
        <f t="shared" ref="G21:G51" si="2">+C21-(C$7+F21*C$8)</f>
        <v>0</v>
      </c>
      <c r="K21">
        <f t="shared" ref="K21:K51" si="3">+G21</f>
        <v>0</v>
      </c>
      <c r="O21">
        <f t="shared" ref="O21:O51" ca="1" si="4">+C$11+C$12*$F21</f>
        <v>2.2595226127193196E-3</v>
      </c>
      <c r="Q21" s="2">
        <f t="shared" ref="Q21:Q51" si="5">+C21-15018.5</f>
        <v>37481.847399999999</v>
      </c>
    </row>
    <row r="22" spans="1:17" x14ac:dyDescent="0.2">
      <c r="A22" s="33" t="s">
        <v>41</v>
      </c>
      <c r="B22" s="32" t="s">
        <v>42</v>
      </c>
      <c r="C22" s="33">
        <v>52676.013700000003</v>
      </c>
      <c r="D22" s="33">
        <v>2.0000000000000001E-4</v>
      </c>
      <c r="E22">
        <f t="shared" si="0"/>
        <v>548.50139997730139</v>
      </c>
      <c r="F22">
        <f t="shared" si="1"/>
        <v>548.5</v>
      </c>
      <c r="G22">
        <f t="shared" si="2"/>
        <v>4.4836500455858186E-4</v>
      </c>
      <c r="K22">
        <f t="shared" si="3"/>
        <v>4.4836500455858186E-4</v>
      </c>
      <c r="O22">
        <f t="shared" ca="1" si="4"/>
        <v>6.4976797064787099E-4</v>
      </c>
      <c r="Q22" s="2">
        <f t="shared" si="5"/>
        <v>37657.513700000003</v>
      </c>
    </row>
    <row r="23" spans="1:17" x14ac:dyDescent="0.2">
      <c r="A23" s="33" t="s">
        <v>41</v>
      </c>
      <c r="B23" s="32" t="s">
        <v>42</v>
      </c>
      <c r="C23" s="33">
        <v>52676.6538</v>
      </c>
      <c r="D23" s="33">
        <v>2.9999999999999997E-4</v>
      </c>
      <c r="E23">
        <f t="shared" si="0"/>
        <v>550.50005166020105</v>
      </c>
      <c r="F23">
        <f t="shared" si="1"/>
        <v>550.5</v>
      </c>
      <c r="G23">
        <f t="shared" si="2"/>
        <v>1.6545003745704889E-5</v>
      </c>
      <c r="K23">
        <f t="shared" si="3"/>
        <v>1.6545003745704889E-5</v>
      </c>
      <c r="O23">
        <f t="shared" ca="1" si="4"/>
        <v>6.4389830923648923E-4</v>
      </c>
      <c r="Q23" s="2">
        <f t="shared" si="5"/>
        <v>37658.1538</v>
      </c>
    </row>
    <row r="24" spans="1:17" x14ac:dyDescent="0.2">
      <c r="A24" s="33" t="s">
        <v>41</v>
      </c>
      <c r="B24" s="32" t="s">
        <v>36</v>
      </c>
      <c r="C24" s="33">
        <v>52676.814899999998</v>
      </c>
      <c r="D24" s="33">
        <v>2.0000000000000001E-4</v>
      </c>
      <c r="E24">
        <f t="shared" si="0"/>
        <v>551.00307116670285</v>
      </c>
      <c r="F24">
        <f t="shared" si="1"/>
        <v>551</v>
      </c>
      <c r="G24">
        <f t="shared" si="2"/>
        <v>9.8358999821357429E-4</v>
      </c>
      <c r="K24">
        <f t="shared" si="3"/>
        <v>9.8358999821357429E-4</v>
      </c>
      <c r="O24">
        <f t="shared" ca="1" si="4"/>
        <v>6.4243089388364379E-4</v>
      </c>
      <c r="Q24" s="2">
        <f t="shared" si="5"/>
        <v>37658.314899999998</v>
      </c>
    </row>
    <row r="25" spans="1:17" x14ac:dyDescent="0.2">
      <c r="A25" s="33" t="s">
        <v>41</v>
      </c>
      <c r="B25" s="32" t="s">
        <v>42</v>
      </c>
      <c r="C25" s="33">
        <v>52676.975400000003</v>
      </c>
      <c r="D25" s="33">
        <v>2.0000000000000001E-4</v>
      </c>
      <c r="E25">
        <f t="shared" si="0"/>
        <v>551.50421723000193</v>
      </c>
      <c r="F25">
        <f t="shared" si="1"/>
        <v>551.5</v>
      </c>
      <c r="G25">
        <f t="shared" si="2"/>
        <v>1.3506350078387186E-3</v>
      </c>
      <c r="K25">
        <f t="shared" si="3"/>
        <v>1.3506350078387186E-3</v>
      </c>
      <c r="O25">
        <f t="shared" ca="1" si="4"/>
        <v>6.4096347853079836E-4</v>
      </c>
      <c r="Q25" s="2">
        <f t="shared" si="5"/>
        <v>37658.475400000003</v>
      </c>
    </row>
    <row r="26" spans="1:17" x14ac:dyDescent="0.2">
      <c r="A26" s="33" t="s">
        <v>41</v>
      </c>
      <c r="B26" s="32" t="s">
        <v>36</v>
      </c>
      <c r="C26" s="33">
        <v>52677.134700000002</v>
      </c>
      <c r="D26" s="33">
        <v>6.9999999999999999E-4</v>
      </c>
      <c r="E26">
        <f t="shared" si="0"/>
        <v>552.00161640682768</v>
      </c>
      <c r="F26">
        <f t="shared" si="1"/>
        <v>552</v>
      </c>
      <c r="G26">
        <f t="shared" si="2"/>
        <v>5.1768000412266701E-4</v>
      </c>
      <c r="K26">
        <f t="shared" si="3"/>
        <v>5.1768000412266701E-4</v>
      </c>
      <c r="O26">
        <f t="shared" ca="1" si="4"/>
        <v>6.3949606317795292E-4</v>
      </c>
      <c r="Q26" s="2">
        <f t="shared" si="5"/>
        <v>37658.634700000002</v>
      </c>
    </row>
    <row r="27" spans="1:17" x14ac:dyDescent="0.2">
      <c r="A27" s="33" t="s">
        <v>41</v>
      </c>
      <c r="B27" s="32" t="s">
        <v>42</v>
      </c>
      <c r="C27" s="33">
        <v>52677.295299999998</v>
      </c>
      <c r="D27" s="33">
        <v>2.9999999999999997E-4</v>
      </c>
      <c r="E27">
        <f t="shared" si="0"/>
        <v>552.50307471063411</v>
      </c>
      <c r="F27">
        <f t="shared" si="1"/>
        <v>552.5</v>
      </c>
      <c r="G27">
        <f t="shared" si="2"/>
        <v>9.8472499666968361E-4</v>
      </c>
      <c r="K27">
        <f t="shared" si="3"/>
        <v>9.8472499666968361E-4</v>
      </c>
      <c r="O27">
        <f t="shared" ca="1" si="4"/>
        <v>6.3802864782510748E-4</v>
      </c>
      <c r="Q27" s="2">
        <f t="shared" si="5"/>
        <v>37658.795299999998</v>
      </c>
    </row>
    <row r="28" spans="1:17" x14ac:dyDescent="0.2">
      <c r="A28" s="40" t="s">
        <v>45</v>
      </c>
      <c r="B28" s="41" t="s">
        <v>42</v>
      </c>
      <c r="C28" s="42">
        <v>56956.809300000001</v>
      </c>
      <c r="D28" s="42">
        <v>1E-4</v>
      </c>
      <c r="E28">
        <f t="shared" si="0"/>
        <v>13914.880606555978</v>
      </c>
      <c r="F28">
        <f t="shared" si="1"/>
        <v>13915</v>
      </c>
      <c r="G28">
        <f t="shared" si="2"/>
        <v>-3.8237649998336565E-2</v>
      </c>
      <c r="K28">
        <f t="shared" si="3"/>
        <v>-3.8237649998336565E-2</v>
      </c>
      <c r="O28">
        <f t="shared" ca="1" si="4"/>
        <v>-3.85786466569693E-2</v>
      </c>
      <c r="Q28" s="2">
        <f t="shared" si="5"/>
        <v>41938.309300000001</v>
      </c>
    </row>
    <row r="29" spans="1:17" ht="12" customHeight="1" x14ac:dyDescent="0.2">
      <c r="A29" s="36" t="s">
        <v>44</v>
      </c>
      <c r="B29" s="37"/>
      <c r="C29" s="36">
        <v>57019.101999999955</v>
      </c>
      <c r="D29" s="36">
        <v>1E-3</v>
      </c>
      <c r="E29">
        <f t="shared" si="0"/>
        <v>14109.383668089922</v>
      </c>
      <c r="F29">
        <f t="shared" si="1"/>
        <v>14109.5</v>
      </c>
      <c r="G29">
        <f t="shared" si="2"/>
        <v>-3.7257145042531192E-2</v>
      </c>
      <c r="K29">
        <f t="shared" si="3"/>
        <v>-3.7257145042531192E-2</v>
      </c>
      <c r="O29">
        <f t="shared" ca="1" si="4"/>
        <v>-3.9149471229226178E-2</v>
      </c>
      <c r="Q29" s="2">
        <f t="shared" si="5"/>
        <v>42000.601999999955</v>
      </c>
    </row>
    <row r="30" spans="1:17" ht="12" customHeight="1" x14ac:dyDescent="0.2">
      <c r="A30" s="12" t="s">
        <v>43</v>
      </c>
      <c r="B30" s="34" t="s">
        <v>42</v>
      </c>
      <c r="C30" s="10">
        <v>57104.931499999999</v>
      </c>
      <c r="D30" s="35">
        <v>2.9999999999999997E-4</v>
      </c>
      <c r="E30">
        <f t="shared" si="0"/>
        <v>14377.378160541659</v>
      </c>
      <c r="F30">
        <f t="shared" si="1"/>
        <v>14377.5</v>
      </c>
      <c r="G30">
        <f t="shared" si="2"/>
        <v>-3.9021024997055065E-2</v>
      </c>
      <c r="K30">
        <f t="shared" si="3"/>
        <v>-3.9021024997055065E-2</v>
      </c>
      <c r="O30">
        <f t="shared" ca="1" si="4"/>
        <v>-3.9936005858351331E-2</v>
      </c>
      <c r="Q30" s="2">
        <f t="shared" si="5"/>
        <v>42086.431499999999</v>
      </c>
    </row>
    <row r="31" spans="1:17" ht="12" customHeight="1" x14ac:dyDescent="0.2">
      <c r="A31" s="36" t="s">
        <v>44</v>
      </c>
      <c r="B31" s="37"/>
      <c r="C31" s="36">
        <v>57374.112000000197</v>
      </c>
      <c r="D31" s="36">
        <v>1E-3</v>
      </c>
      <c r="E31">
        <f t="shared" si="0"/>
        <v>15217.868801584904</v>
      </c>
      <c r="F31">
        <f t="shared" si="1"/>
        <v>15218</v>
      </c>
      <c r="G31">
        <f t="shared" si="2"/>
        <v>-4.2018379797809757E-2</v>
      </c>
      <c r="K31">
        <f t="shared" si="3"/>
        <v>-4.2018379797809757E-2</v>
      </c>
      <c r="O31">
        <f t="shared" ca="1" si="4"/>
        <v>-4.2402731066484518E-2</v>
      </c>
      <c r="Q31" s="2">
        <f t="shared" si="5"/>
        <v>42355.612000000197</v>
      </c>
    </row>
    <row r="32" spans="1:17" ht="12" customHeight="1" x14ac:dyDescent="0.2">
      <c r="A32" s="36" t="s">
        <v>44</v>
      </c>
      <c r="B32" s="37"/>
      <c r="C32" s="36">
        <v>57380.035999999847</v>
      </c>
      <c r="D32" s="36">
        <v>1E-3</v>
      </c>
      <c r="E32">
        <f t="shared" si="0"/>
        <v>15236.365931047263</v>
      </c>
      <c r="F32">
        <f t="shared" si="1"/>
        <v>15236.5</v>
      </c>
      <c r="G32">
        <f t="shared" si="2"/>
        <v>-4.2937715152220335E-2</v>
      </c>
      <c r="K32">
        <f t="shared" si="3"/>
        <v>-4.2937715152220335E-2</v>
      </c>
      <c r="O32">
        <f t="shared" ca="1" si="4"/>
        <v>-4.2457025434539802E-2</v>
      </c>
      <c r="Q32" s="2">
        <f t="shared" si="5"/>
        <v>42361.535999999847</v>
      </c>
    </row>
    <row r="33" spans="1:17" ht="12" customHeight="1" x14ac:dyDescent="0.2">
      <c r="A33" s="36" t="s">
        <v>44</v>
      </c>
      <c r="B33" s="37"/>
      <c r="C33" s="36">
        <v>57380.195999999996</v>
      </c>
      <c r="D33" s="36">
        <v>1E-3</v>
      </c>
      <c r="E33">
        <f t="shared" si="0"/>
        <v>15236.865515908321</v>
      </c>
      <c r="F33">
        <f t="shared" si="1"/>
        <v>15237</v>
      </c>
      <c r="G33">
        <f t="shared" si="2"/>
        <v>-4.3070669998996891E-2</v>
      </c>
      <c r="K33">
        <f t="shared" si="3"/>
        <v>-4.3070669998996891E-2</v>
      </c>
      <c r="O33">
        <f t="shared" ca="1" si="4"/>
        <v>-4.2458492849892643E-2</v>
      </c>
      <c r="Q33" s="2">
        <f t="shared" si="5"/>
        <v>42361.695999999996</v>
      </c>
    </row>
    <row r="34" spans="1:17" ht="12" customHeight="1" x14ac:dyDescent="0.2">
      <c r="A34" s="36" t="s">
        <v>44</v>
      </c>
      <c r="B34" s="37"/>
      <c r="C34" s="36">
        <v>57386.121999999974</v>
      </c>
      <c r="D34" s="36">
        <v>1E-3</v>
      </c>
      <c r="E34">
        <f t="shared" si="0"/>
        <v>15255.368890182459</v>
      </c>
      <c r="F34">
        <f t="shared" si="1"/>
        <v>15255.5</v>
      </c>
      <c r="G34">
        <f t="shared" si="2"/>
        <v>-4.1990005025581922E-2</v>
      </c>
      <c r="K34">
        <f t="shared" si="3"/>
        <v>-4.1990005025581922E-2</v>
      </c>
      <c r="O34">
        <f t="shared" ca="1" si="4"/>
        <v>-4.2512787217947927E-2</v>
      </c>
      <c r="Q34" s="2">
        <f t="shared" si="5"/>
        <v>42367.621999999974</v>
      </c>
    </row>
    <row r="35" spans="1:17" ht="12" customHeight="1" x14ac:dyDescent="0.2">
      <c r="A35" s="43" t="s">
        <v>0</v>
      </c>
      <c r="B35" s="44" t="s">
        <v>42</v>
      </c>
      <c r="C35" s="43">
        <v>57403.096299999997</v>
      </c>
      <c r="D35" s="43">
        <v>6.9999999999999999E-4</v>
      </c>
      <c r="E35">
        <f t="shared" si="0"/>
        <v>15308.369535802292</v>
      </c>
      <c r="F35">
        <f t="shared" si="1"/>
        <v>15308.5</v>
      </c>
      <c r="G35">
        <f t="shared" si="2"/>
        <v>-4.1783234999456909E-2</v>
      </c>
      <c r="K35">
        <f t="shared" si="3"/>
        <v>-4.1783234999456909E-2</v>
      </c>
      <c r="O35">
        <f t="shared" ca="1" si="4"/>
        <v>-4.2668333245349542E-2</v>
      </c>
      <c r="Q35" s="2">
        <f t="shared" si="5"/>
        <v>42384.596299999997</v>
      </c>
    </row>
    <row r="36" spans="1:17" ht="12" customHeight="1" x14ac:dyDescent="0.2">
      <c r="A36" s="39" t="s">
        <v>1</v>
      </c>
      <c r="B36" s="38" t="s">
        <v>42</v>
      </c>
      <c r="C36" s="39">
        <v>58113.119899999816</v>
      </c>
      <c r="D36" s="39">
        <v>2.0000000000000001E-4</v>
      </c>
      <c r="E36">
        <f t="shared" si="0"/>
        <v>17525.351043449544</v>
      </c>
      <c r="F36">
        <f t="shared" si="1"/>
        <v>17525.5</v>
      </c>
      <c r="G36">
        <f t="shared" si="2"/>
        <v>-4.7705705183034297E-2</v>
      </c>
      <c r="K36">
        <f t="shared" si="3"/>
        <v>-4.7705705183034297E-2</v>
      </c>
      <c r="O36">
        <f t="shared" ca="1" si="4"/>
        <v>-4.917485291986623E-2</v>
      </c>
      <c r="Q36" s="2">
        <f t="shared" si="5"/>
        <v>43094.619899999816</v>
      </c>
    </row>
    <row r="37" spans="1:17" ht="12" customHeight="1" x14ac:dyDescent="0.2">
      <c r="A37" s="39" t="s">
        <v>1</v>
      </c>
      <c r="B37" s="38" t="s">
        <v>36</v>
      </c>
      <c r="C37" s="39">
        <v>58119.045500000007</v>
      </c>
      <c r="D37" s="39">
        <v>5.0000000000000001E-4</v>
      </c>
      <c r="E37">
        <f t="shared" si="0"/>
        <v>17543.853168762198</v>
      </c>
      <c r="F37">
        <f t="shared" si="1"/>
        <v>17544</v>
      </c>
      <c r="G37">
        <f t="shared" si="2"/>
        <v>-4.7025039988511708E-2</v>
      </c>
      <c r="K37">
        <f t="shared" si="3"/>
        <v>-4.7025039988511708E-2</v>
      </c>
      <c r="O37">
        <f t="shared" ca="1" si="4"/>
        <v>-4.9229147287921507E-2</v>
      </c>
      <c r="Q37" s="2">
        <f t="shared" si="5"/>
        <v>43100.545500000007</v>
      </c>
    </row>
    <row r="38" spans="1:17" ht="12" customHeight="1" x14ac:dyDescent="0.2">
      <c r="A38" s="39" t="s">
        <v>2</v>
      </c>
      <c r="B38" s="38" t="s">
        <v>42</v>
      </c>
      <c r="C38" s="39">
        <v>58143.065069999997</v>
      </c>
      <c r="D38" s="39">
        <v>5.0000000000000002E-5</v>
      </c>
      <c r="E38">
        <f t="shared" si="0"/>
        <v>17618.852003324359</v>
      </c>
      <c r="F38">
        <f t="shared" si="1"/>
        <v>17619</v>
      </c>
      <c r="G38">
        <f t="shared" si="2"/>
        <v>-4.7398290000273846E-2</v>
      </c>
      <c r="K38">
        <f t="shared" si="3"/>
        <v>-4.7398290000273846E-2</v>
      </c>
      <c r="O38">
        <f t="shared" ca="1" si="4"/>
        <v>-4.9449259590848324E-2</v>
      </c>
      <c r="Q38" s="2">
        <f t="shared" si="5"/>
        <v>43124.565069999997</v>
      </c>
    </row>
    <row r="39" spans="1:17" ht="12" customHeight="1" x14ac:dyDescent="0.2">
      <c r="A39" s="39" t="s">
        <v>2</v>
      </c>
      <c r="B39" s="38" t="s">
        <v>36</v>
      </c>
      <c r="C39" s="39">
        <v>58146.106820000001</v>
      </c>
      <c r="D39" s="39">
        <v>5.0000000000000002E-5</v>
      </c>
      <c r="E39">
        <f t="shared" si="0"/>
        <v>17628.349579885049</v>
      </c>
      <c r="F39">
        <f t="shared" si="1"/>
        <v>17628.5</v>
      </c>
      <c r="G39">
        <f t="shared" si="2"/>
        <v>-4.8174434996326454E-2</v>
      </c>
      <c r="K39">
        <f t="shared" si="3"/>
        <v>-4.8174434996326454E-2</v>
      </c>
      <c r="O39">
        <f t="shared" ca="1" si="4"/>
        <v>-4.947714048255239E-2</v>
      </c>
      <c r="Q39" s="2">
        <f t="shared" si="5"/>
        <v>43127.606820000001</v>
      </c>
    </row>
    <row r="40" spans="1:17" ht="12" customHeight="1" x14ac:dyDescent="0.2">
      <c r="A40" s="39" t="s">
        <v>2</v>
      </c>
      <c r="B40" s="38" t="s">
        <v>36</v>
      </c>
      <c r="C40" s="39">
        <v>58147.067159999999</v>
      </c>
      <c r="D40" s="39">
        <v>2.5000000000000001E-4</v>
      </c>
      <c r="E40">
        <f t="shared" si="0"/>
        <v>17631.348150666425</v>
      </c>
      <c r="F40">
        <f t="shared" si="1"/>
        <v>17631.5</v>
      </c>
      <c r="G40">
        <f t="shared" si="2"/>
        <v>-4.8632165002345573E-2</v>
      </c>
      <c r="K40">
        <f t="shared" si="3"/>
        <v>-4.8632165002345573E-2</v>
      </c>
      <c r="O40">
        <f t="shared" ca="1" si="4"/>
        <v>-4.948594497466946E-2</v>
      </c>
      <c r="Q40" s="2">
        <f t="shared" si="5"/>
        <v>43128.567159999999</v>
      </c>
    </row>
    <row r="41" spans="1:17" ht="12" customHeight="1" x14ac:dyDescent="0.2">
      <c r="A41" s="39" t="s">
        <v>2</v>
      </c>
      <c r="B41" s="38" t="s">
        <v>36</v>
      </c>
      <c r="C41" s="39">
        <v>58484.142699999997</v>
      </c>
      <c r="D41" s="39">
        <v>1.4E-3</v>
      </c>
      <c r="E41">
        <f t="shared" si="0"/>
        <v>18683.834629792469</v>
      </c>
      <c r="F41">
        <f t="shared" si="1"/>
        <v>18684</v>
      </c>
      <c r="G41">
        <f t="shared" si="2"/>
        <v>-5.2962440000555944E-2</v>
      </c>
      <c r="K41">
        <f t="shared" si="3"/>
        <v>-5.2962440000555944E-2</v>
      </c>
      <c r="O41">
        <f t="shared" ca="1" si="4"/>
        <v>-5.2574854292409115E-2</v>
      </c>
      <c r="Q41" s="2">
        <f t="shared" si="5"/>
        <v>43465.642699999997</v>
      </c>
    </row>
    <row r="42" spans="1:17" ht="12" customHeight="1" x14ac:dyDescent="0.2">
      <c r="A42" s="48" t="s">
        <v>53</v>
      </c>
      <c r="B42" s="49" t="s">
        <v>36</v>
      </c>
      <c r="C42" s="50">
        <v>58487.025169999804</v>
      </c>
      <c r="D42" s="48">
        <v>1.6000000000000001E-3</v>
      </c>
      <c r="E42">
        <f t="shared" si="0"/>
        <v>18692.834869623824</v>
      </c>
      <c r="F42">
        <f t="shared" si="1"/>
        <v>18693</v>
      </c>
      <c r="G42">
        <f t="shared" si="2"/>
        <v>-5.2885630197124556E-2</v>
      </c>
      <c r="K42">
        <f t="shared" si="3"/>
        <v>-5.2885630197124556E-2</v>
      </c>
      <c r="O42">
        <f t="shared" ca="1" si="4"/>
        <v>-5.2601267768760333E-2</v>
      </c>
      <c r="Q42" s="2">
        <f t="shared" si="5"/>
        <v>43468.525169999804</v>
      </c>
    </row>
    <row r="43" spans="1:17" ht="12" customHeight="1" x14ac:dyDescent="0.2">
      <c r="A43" s="48" t="s">
        <v>53</v>
      </c>
      <c r="B43" s="49" t="s">
        <v>42</v>
      </c>
      <c r="C43" s="50">
        <v>58487.185399999842</v>
      </c>
      <c r="D43" s="48">
        <v>8.9999999999999998E-4</v>
      </c>
      <c r="E43">
        <f t="shared" si="0"/>
        <v>18693.335172637773</v>
      </c>
      <c r="F43">
        <f t="shared" si="1"/>
        <v>18693.5</v>
      </c>
      <c r="G43">
        <f t="shared" si="2"/>
        <v>-5.2788585155212786E-2</v>
      </c>
      <c r="K43">
        <f t="shared" si="3"/>
        <v>-5.2788585155212786E-2</v>
      </c>
      <c r="O43">
        <f t="shared" ca="1" si="4"/>
        <v>-5.2602735184113181E-2</v>
      </c>
      <c r="Q43" s="2">
        <f t="shared" si="5"/>
        <v>43468.685399999842</v>
      </c>
    </row>
    <row r="44" spans="1:17" ht="12" customHeight="1" x14ac:dyDescent="0.2">
      <c r="A44" s="48" t="s">
        <v>53</v>
      </c>
      <c r="B44" s="49" t="s">
        <v>42</v>
      </c>
      <c r="C44" s="50">
        <v>58513.126730000135</v>
      </c>
      <c r="D44" s="48">
        <v>1.1000000000000001E-3</v>
      </c>
      <c r="E44">
        <f t="shared" si="0"/>
        <v>18774.33452096146</v>
      </c>
      <c r="F44">
        <f t="shared" si="1"/>
        <v>18774.5</v>
      </c>
      <c r="G44">
        <f t="shared" si="2"/>
        <v>-5.299729486432625E-2</v>
      </c>
      <c r="K44">
        <f t="shared" si="3"/>
        <v>-5.299729486432625E-2</v>
      </c>
      <c r="O44">
        <f t="shared" ca="1" si="4"/>
        <v>-5.2840456471274139E-2</v>
      </c>
      <c r="Q44" s="2">
        <f t="shared" si="5"/>
        <v>43494.626730000135</v>
      </c>
    </row>
    <row r="45" spans="1:17" ht="12" customHeight="1" x14ac:dyDescent="0.2">
      <c r="A45" s="45" t="s">
        <v>52</v>
      </c>
      <c r="B45" s="46" t="s">
        <v>36</v>
      </c>
      <c r="C45" s="47">
        <v>58850.041660000003</v>
      </c>
      <c r="D45" s="47">
        <v>8.1999999999999998E-4</v>
      </c>
      <c r="E45">
        <f t="shared" si="0"/>
        <v>19826.319510559224</v>
      </c>
      <c r="F45">
        <f t="shared" si="1"/>
        <v>19826.5</v>
      </c>
      <c r="G45">
        <f t="shared" si="2"/>
        <v>-5.7804614996712189E-2</v>
      </c>
      <c r="K45">
        <f t="shared" si="3"/>
        <v>-5.7804614996712189E-2</v>
      </c>
      <c r="O45">
        <f t="shared" ca="1" si="4"/>
        <v>-5.5927898373660946E-2</v>
      </c>
      <c r="Q45" s="2">
        <f t="shared" si="5"/>
        <v>43831.541660000003</v>
      </c>
    </row>
    <row r="46" spans="1:17" ht="12" customHeight="1" x14ac:dyDescent="0.2">
      <c r="A46" s="45" t="s">
        <v>52</v>
      </c>
      <c r="B46" s="46" t="s">
        <v>42</v>
      </c>
      <c r="C46" s="47">
        <v>58861.09059</v>
      </c>
      <c r="D46" s="47">
        <v>1.15E-3</v>
      </c>
      <c r="E46">
        <f t="shared" si="0"/>
        <v>19860.818749020153</v>
      </c>
      <c r="F46">
        <f t="shared" si="1"/>
        <v>19861</v>
      </c>
      <c r="G46">
        <f t="shared" si="2"/>
        <v>-5.804850999993505E-2</v>
      </c>
      <c r="K46">
        <f t="shared" si="3"/>
        <v>-5.804850999993505E-2</v>
      </c>
      <c r="O46">
        <f t="shared" ca="1" si="4"/>
        <v>-5.6029150033007284E-2</v>
      </c>
      <c r="Q46" s="2">
        <f t="shared" si="5"/>
        <v>43842.59059</v>
      </c>
    </row>
    <row r="47" spans="1:17" ht="12" customHeight="1" x14ac:dyDescent="0.2">
      <c r="A47" s="45" t="s">
        <v>52</v>
      </c>
      <c r="B47" s="46" t="s">
        <v>42</v>
      </c>
      <c r="C47" s="47">
        <v>58879.024949999999</v>
      </c>
      <c r="D47" s="47">
        <v>1.2700000000000001E-3</v>
      </c>
      <c r="E47">
        <f t="shared" si="0"/>
        <v>19916.817091147794</v>
      </c>
      <c r="F47">
        <f t="shared" si="1"/>
        <v>19917</v>
      </c>
      <c r="G47">
        <f t="shared" si="2"/>
        <v>-5.857947000185959E-2</v>
      </c>
      <c r="K47">
        <f t="shared" si="3"/>
        <v>-5.857947000185959E-2</v>
      </c>
      <c r="O47">
        <f t="shared" ca="1" si="4"/>
        <v>-5.619350055252597E-2</v>
      </c>
      <c r="Q47" s="2">
        <f t="shared" si="5"/>
        <v>43860.524949999999</v>
      </c>
    </row>
    <row r="48" spans="1:17" ht="12" customHeight="1" x14ac:dyDescent="0.2">
      <c r="A48" s="45" t="s">
        <v>52</v>
      </c>
      <c r="B48" s="46" t="s">
        <v>36</v>
      </c>
      <c r="C48" s="47">
        <v>58883.989419999998</v>
      </c>
      <c r="D48" s="47">
        <v>9.7000000000000005E-4</v>
      </c>
      <c r="E48">
        <f t="shared" si="0"/>
        <v>19932.31817897821</v>
      </c>
      <c r="F48">
        <f t="shared" si="1"/>
        <v>19932.5</v>
      </c>
      <c r="G48">
        <f t="shared" si="2"/>
        <v>-5.823107500327751E-2</v>
      </c>
      <c r="K48">
        <f t="shared" si="3"/>
        <v>-5.823107500327751E-2</v>
      </c>
      <c r="O48">
        <f t="shared" ca="1" si="4"/>
        <v>-5.6238990428464183E-2</v>
      </c>
      <c r="Q48" s="2">
        <f t="shared" si="5"/>
        <v>43865.489419999998</v>
      </c>
    </row>
    <row r="49" spans="1:17" ht="12" customHeight="1" x14ac:dyDescent="0.2">
      <c r="A49" s="45" t="s">
        <v>52</v>
      </c>
      <c r="B49" s="46" t="s">
        <v>42</v>
      </c>
      <c r="C49" s="47">
        <v>58884.149250000002</v>
      </c>
      <c r="D49" s="47">
        <v>1.0399999999999999E-3</v>
      </c>
      <c r="E49">
        <f t="shared" si="0"/>
        <v>19932.817233029902</v>
      </c>
      <c r="F49">
        <f t="shared" si="1"/>
        <v>19933</v>
      </c>
      <c r="G49">
        <f t="shared" si="2"/>
        <v>-5.8534029994916636E-2</v>
      </c>
      <c r="K49">
        <f t="shared" si="3"/>
        <v>-5.8534029994916636E-2</v>
      </c>
      <c r="O49">
        <f t="shared" ca="1" si="4"/>
        <v>-5.6240457843817024E-2</v>
      </c>
      <c r="Q49" s="2">
        <f t="shared" si="5"/>
        <v>43865.649250000002</v>
      </c>
    </row>
    <row r="50" spans="1:17" ht="12" customHeight="1" x14ac:dyDescent="0.2">
      <c r="A50" s="45" t="s">
        <v>52</v>
      </c>
      <c r="B50" s="46" t="s">
        <v>36</v>
      </c>
      <c r="C50" s="47">
        <v>59194.006979999998</v>
      </c>
      <c r="D50" s="47">
        <v>9.1E-4</v>
      </c>
      <c r="E50">
        <f t="shared" si="0"/>
        <v>20900.318675815357</v>
      </c>
      <c r="F50">
        <f t="shared" si="1"/>
        <v>20900.5</v>
      </c>
      <c r="G50">
        <f t="shared" si="2"/>
        <v>-5.8071954998013098E-2</v>
      </c>
      <c r="K50">
        <f t="shared" si="3"/>
        <v>-5.8071954998013098E-2</v>
      </c>
      <c r="O50">
        <f t="shared" ca="1" si="4"/>
        <v>-5.9079906551572955E-2</v>
      </c>
      <c r="Q50" s="2">
        <f t="shared" si="5"/>
        <v>44175.506979999998</v>
      </c>
    </row>
    <row r="51" spans="1:17" ht="12" customHeight="1" x14ac:dyDescent="0.2">
      <c r="A51" s="45" t="s">
        <v>52</v>
      </c>
      <c r="B51" s="46" t="s">
        <v>42</v>
      </c>
      <c r="C51" s="47">
        <v>59194.166649999999</v>
      </c>
      <c r="D51" s="47">
        <v>1.01E-3</v>
      </c>
      <c r="E51">
        <f t="shared" si="0"/>
        <v>20900.817230282177</v>
      </c>
      <c r="F51">
        <f t="shared" si="1"/>
        <v>20901</v>
      </c>
      <c r="G51">
        <f t="shared" si="2"/>
        <v>-5.8534910000162199E-2</v>
      </c>
      <c r="K51">
        <f t="shared" si="3"/>
        <v>-5.8534910000162199E-2</v>
      </c>
      <c r="O51">
        <f t="shared" ca="1" si="4"/>
        <v>-5.9081373966925796E-2</v>
      </c>
      <c r="Q51" s="2">
        <f t="shared" si="5"/>
        <v>44175.666649999999</v>
      </c>
    </row>
    <row r="52" spans="1:17" ht="12" customHeight="1" x14ac:dyDescent="0.2">
      <c r="A52" s="51" t="s">
        <v>54</v>
      </c>
      <c r="B52" s="52" t="s">
        <v>42</v>
      </c>
      <c r="C52" s="53">
        <v>59953.029610000085</v>
      </c>
      <c r="D52" s="54">
        <v>1.7699999999999999E-4</v>
      </c>
      <c r="E52">
        <f t="shared" ref="E52:E53" si="6">+(C52-C$7)/C$8</f>
        <v>23270.295018286793</v>
      </c>
      <c r="F52">
        <f t="shared" si="1"/>
        <v>23270.5</v>
      </c>
      <c r="G52">
        <f t="shared" ref="G52:G53" si="7">+C52-(C$7+F52*C$8)</f>
        <v>-6.56486549123656E-2</v>
      </c>
      <c r="K52">
        <f t="shared" ref="K52:K53" si="8">+G52</f>
        <v>-6.56486549123656E-2</v>
      </c>
      <c r="O52">
        <f t="shared" ref="O52:O53" ca="1" si="9">+C$11+C$12*$F52</f>
        <v>-6.6035455324060341E-2</v>
      </c>
      <c r="Q52" s="2">
        <f t="shared" ref="Q52:Q53" si="10">+C52-15018.5</f>
        <v>44934.529610000085</v>
      </c>
    </row>
    <row r="53" spans="1:17" ht="12" customHeight="1" x14ac:dyDescent="0.2">
      <c r="A53" s="51" t="s">
        <v>54</v>
      </c>
      <c r="B53" s="52" t="s">
        <v>36</v>
      </c>
      <c r="C53" s="53">
        <v>59953.189079999924</v>
      </c>
      <c r="D53" s="54">
        <v>1.9000000000000001E-4</v>
      </c>
      <c r="E53">
        <f t="shared" si="6"/>
        <v>23270.792948272032</v>
      </c>
      <c r="F53">
        <f t="shared" si="1"/>
        <v>23271</v>
      </c>
      <c r="G53">
        <f t="shared" si="7"/>
        <v>-6.6311610076809302E-2</v>
      </c>
      <c r="K53">
        <f t="shared" si="8"/>
        <v>-6.6311610076809302E-2</v>
      </c>
      <c r="O53">
        <f t="shared" ca="1" si="9"/>
        <v>-6.6036922739413195E-2</v>
      </c>
      <c r="Q53" s="2">
        <f t="shared" si="10"/>
        <v>44934.689079999924</v>
      </c>
    </row>
    <row r="54" spans="1:17" ht="12" customHeight="1" x14ac:dyDescent="0.2">
      <c r="C54" s="10"/>
      <c r="D54" s="10"/>
    </row>
    <row r="55" spans="1:17" ht="12" customHeight="1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</sheetData>
  <sortState xmlns:xlrd2="http://schemas.microsoft.com/office/spreadsheetml/2017/richdata2" ref="A21:Q51">
    <sortCondition ref="C21:C51"/>
  </sortState>
  <phoneticPr fontId="8" type="noConversion"/>
  <hyperlinks>
    <hyperlink ref="H63098" r:id="rId1" display="http://vsolj.cetus-net.org/bulletin.html" xr:uid="{00000000-0004-0000-0000-000000000000}"/>
    <hyperlink ref="H63091" r:id="rId2" display="https://www.aavso.org/ejaavso" xr:uid="{00000000-0004-0000-0000-000001000000}"/>
    <hyperlink ref="I63098" r:id="rId3" display="http://vsolj.cetus-net.org/bulletin.html" xr:uid="{00000000-0004-0000-0000-000002000000}"/>
    <hyperlink ref="AQ56749" r:id="rId4" display="http://cdsbib.u-strasbg.fr/cgi-bin/cdsbib?1990RMxAA..21..381G" xr:uid="{00000000-0004-0000-0000-000003000000}"/>
    <hyperlink ref="H63095" r:id="rId5" display="https://www.aavso.org/ejaavso" xr:uid="{00000000-0004-0000-0000-000004000000}"/>
    <hyperlink ref="AP4113" r:id="rId6" display="http://cdsbib.u-strasbg.fr/cgi-bin/cdsbib?1990RMxAA..21..381G" xr:uid="{00000000-0004-0000-0000-000005000000}"/>
    <hyperlink ref="AP4116" r:id="rId7" display="http://cdsbib.u-strasbg.fr/cgi-bin/cdsbib?1990RMxAA..21..381G" xr:uid="{00000000-0004-0000-0000-000006000000}"/>
    <hyperlink ref="AP4114" r:id="rId8" display="http://cdsbib.u-strasbg.fr/cgi-bin/cdsbib?1990RMxAA..21..381G" xr:uid="{00000000-0004-0000-0000-000007000000}"/>
    <hyperlink ref="AP4098" r:id="rId9" display="http://cdsbib.u-strasbg.fr/cgi-bin/cdsbib?1990RMxAA..21..381G" xr:uid="{00000000-0004-0000-0000-000008000000}"/>
    <hyperlink ref="AQ4327" r:id="rId10" display="http://cdsbib.u-strasbg.fr/cgi-bin/cdsbib?1990RMxAA..21..381G" xr:uid="{00000000-0004-0000-0000-000009000000}"/>
    <hyperlink ref="AQ4331" r:id="rId11" display="http://cdsbib.u-strasbg.fr/cgi-bin/cdsbib?1990RMxAA..21..381G" xr:uid="{00000000-0004-0000-0000-00000A000000}"/>
    <hyperlink ref="AQ64011" r:id="rId12" display="http://cdsbib.u-strasbg.fr/cgi-bin/cdsbib?1990RMxAA..21..381G" xr:uid="{00000000-0004-0000-0000-00000B000000}"/>
    <hyperlink ref="I1219" r:id="rId13" display="http://vsolj.cetus-net.org/bulletin.html" xr:uid="{00000000-0004-0000-0000-00000C000000}"/>
    <hyperlink ref="H1219" r:id="rId14" display="http://vsolj.cetus-net.org/bulletin.html" xr:uid="{00000000-0004-0000-0000-00000D000000}"/>
    <hyperlink ref="AQ64672" r:id="rId15" display="http://cdsbib.u-strasbg.fr/cgi-bin/cdsbib?1990RMxAA..21..381G" xr:uid="{00000000-0004-0000-0000-00000E000000}"/>
    <hyperlink ref="AQ64671" r:id="rId16" display="http://cdsbib.u-strasbg.fr/cgi-bin/cdsbib?1990RMxAA..21..381G" xr:uid="{00000000-0004-0000-0000-00000F000000}"/>
    <hyperlink ref="AP2389" r:id="rId17" display="http://cdsbib.u-strasbg.fr/cgi-bin/cdsbib?1990RMxAA..21..381G" xr:uid="{00000000-0004-0000-0000-000010000000}"/>
    <hyperlink ref="AP2407" r:id="rId18" display="http://cdsbib.u-strasbg.fr/cgi-bin/cdsbib?1990RMxAA..21..381G" xr:uid="{00000000-0004-0000-0000-000011000000}"/>
    <hyperlink ref="AP2408" r:id="rId19" display="http://cdsbib.u-strasbg.fr/cgi-bin/cdsbib?1990RMxAA..21..381G" xr:uid="{00000000-0004-0000-0000-000012000000}"/>
    <hyperlink ref="AP240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2023-05-29T05:14:10Z</dcterms:modified>
</cp:coreProperties>
</file>