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A275CFA-6BAF-4D4D-88BE-9CDDA58A594D}" xr6:coauthVersionLast="47" xr6:coauthVersionMax="47" xr10:uidLastSave="{00000000-0000-0000-0000-000000000000}"/>
  <bookViews>
    <workbookView xWindow="13485" yWindow="165" windowWidth="14535" windowHeight="14490" xr2:uid="{00000000-000D-0000-FFFF-FFFF00000000}"/>
  </bookViews>
  <sheets>
    <sheet name="Active " sheetId="3" r:id="rId1"/>
    <sheet name="Active 2" sheetId="9" r:id="rId2"/>
    <sheet name="Active 3" sheetId="5" r:id="rId3"/>
    <sheet name="Active 4" sheetId="10" r:id="rId4"/>
    <sheet name="Q.fit" sheetId="4" r:id="rId5"/>
    <sheet name="Sheet1" sheetId="6" r:id="rId6"/>
    <sheet name="Sheet2" sheetId="7" r:id="rId7"/>
    <sheet name="Sheet3" sheetId="8" r:id="rId8"/>
  </sheets>
  <definedNames>
    <definedName name="solver_adj" localSheetId="0" hidden="1">'Active '!$E$11:$E$13</definedName>
    <definedName name="solver_adj" localSheetId="1" hidden="1">'Active 2'!$E$11:$E$13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100</definedName>
    <definedName name="solver_lin" localSheetId="0" hidden="1">2</definedName>
    <definedName name="solver_lin" localSheetId="1" hidden="1">2</definedName>
    <definedName name="solver_neg" localSheetId="0" hidden="1">2</definedName>
    <definedName name="solver_neg" localSheetId="1" hidden="1">2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opt" localSheetId="0" hidden="1">'Active '!$E$14</definedName>
    <definedName name="solver_opt" localSheetId="1" hidden="1">'Active 2'!$E$14</definedName>
    <definedName name="solver_pre" localSheetId="0" hidden="1">0.000001</definedName>
    <definedName name="solver_pre" localSheetId="1" hidden="1">0.000001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tim" localSheetId="0" hidden="1">100</definedName>
    <definedName name="solver_tim" localSheetId="1" hidden="1">100</definedName>
    <definedName name="solver_tol" localSheetId="0" hidden="1">0.05</definedName>
    <definedName name="solver_tol" localSheetId="1" hidden="1">0.05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</definedNames>
  <calcPr calcId="181029"/>
</workbook>
</file>

<file path=xl/calcChain.xml><?xml version="1.0" encoding="utf-8"?>
<calcChain xmlns="http://schemas.openxmlformats.org/spreadsheetml/2006/main">
  <c r="E55" i="3" l="1"/>
  <c r="F55" i="3" s="1"/>
  <c r="Q55" i="3"/>
  <c r="E56" i="3"/>
  <c r="F56" i="3" s="1"/>
  <c r="Q56" i="3"/>
  <c r="E55" i="9"/>
  <c r="F55" i="9" s="1"/>
  <c r="Q55" i="9"/>
  <c r="E56" i="9"/>
  <c r="F56" i="9" s="1"/>
  <c r="Q56" i="9"/>
  <c r="E55" i="5"/>
  <c r="F55" i="5" s="1"/>
  <c r="Q55" i="5"/>
  <c r="E56" i="5"/>
  <c r="F56" i="5" s="1"/>
  <c r="G56" i="5" s="1"/>
  <c r="I56" i="5" s="1"/>
  <c r="Q56" i="5"/>
  <c r="E55" i="10"/>
  <c r="F55" i="10" s="1"/>
  <c r="Q55" i="10"/>
  <c r="E56" i="10"/>
  <c r="F56" i="10" s="1"/>
  <c r="G56" i="10" s="1"/>
  <c r="I56" i="10" s="1"/>
  <c r="Q56" i="10"/>
  <c r="E57" i="10"/>
  <c r="F57" i="10" s="1"/>
  <c r="Q57" i="10"/>
  <c r="E57" i="5"/>
  <c r="F57" i="5" s="1"/>
  <c r="Q57" i="5"/>
  <c r="E57" i="9"/>
  <c r="F57" i="9" s="1"/>
  <c r="Q57" i="9"/>
  <c r="E57" i="3"/>
  <c r="F57" i="3"/>
  <c r="G57" i="3" s="1"/>
  <c r="K57" i="3" s="1"/>
  <c r="Q57" i="3"/>
  <c r="E50" i="10"/>
  <c r="F50" i="10" s="1"/>
  <c r="Q50" i="10"/>
  <c r="E51" i="10"/>
  <c r="F51" i="10"/>
  <c r="G51" i="10" s="1"/>
  <c r="I51" i="10" s="1"/>
  <c r="Q51" i="10"/>
  <c r="E52" i="10"/>
  <c r="F52" i="10" s="1"/>
  <c r="Q52" i="10"/>
  <c r="E53" i="10"/>
  <c r="F53" i="10"/>
  <c r="P53" i="10" s="1"/>
  <c r="Q53" i="10"/>
  <c r="E54" i="10"/>
  <c r="F54" i="10" s="1"/>
  <c r="Q54" i="10"/>
  <c r="E50" i="5"/>
  <c r="F50" i="5" s="1"/>
  <c r="Q50" i="5"/>
  <c r="E51" i="5"/>
  <c r="F51" i="5"/>
  <c r="G51" i="5" s="1"/>
  <c r="I51" i="5" s="1"/>
  <c r="Q51" i="5"/>
  <c r="E52" i="5"/>
  <c r="F52" i="5"/>
  <c r="P52" i="5" s="1"/>
  <c r="G52" i="5"/>
  <c r="I52" i="5"/>
  <c r="Q52" i="5"/>
  <c r="E53" i="5"/>
  <c r="F53" i="5"/>
  <c r="G53" i="5" s="1"/>
  <c r="I53" i="5" s="1"/>
  <c r="Q53" i="5"/>
  <c r="E54" i="5"/>
  <c r="F54" i="5" s="1"/>
  <c r="Q54" i="5"/>
  <c r="E50" i="9"/>
  <c r="F50" i="9" s="1"/>
  <c r="Q50" i="9"/>
  <c r="E51" i="9"/>
  <c r="F51" i="9" s="1"/>
  <c r="Q51" i="9"/>
  <c r="E52" i="9"/>
  <c r="F52" i="9"/>
  <c r="G52" i="9" s="1"/>
  <c r="K52" i="9" s="1"/>
  <c r="Q52" i="9"/>
  <c r="E53" i="9"/>
  <c r="F53" i="9" s="1"/>
  <c r="G53" i="9" s="1"/>
  <c r="K53" i="9" s="1"/>
  <c r="Q53" i="9"/>
  <c r="E54" i="9"/>
  <c r="F54" i="9" s="1"/>
  <c r="Q54" i="9"/>
  <c r="E50" i="3"/>
  <c r="F50" i="3" s="1"/>
  <c r="Q50" i="3"/>
  <c r="E51" i="3"/>
  <c r="F51" i="3" s="1"/>
  <c r="Q51" i="3"/>
  <c r="E52" i="3"/>
  <c r="F52" i="3" s="1"/>
  <c r="Q52" i="3"/>
  <c r="E53" i="3"/>
  <c r="F53" i="3" s="1"/>
  <c r="Q53" i="3"/>
  <c r="E54" i="3"/>
  <c r="F54" i="3" s="1"/>
  <c r="G54" i="3" s="1"/>
  <c r="K54" i="3" s="1"/>
  <c r="Q54" i="3"/>
  <c r="V2" i="10"/>
  <c r="V3" i="10"/>
  <c r="V4" i="10"/>
  <c r="V5" i="10"/>
  <c r="V6" i="10"/>
  <c r="H7" i="10"/>
  <c r="V7" i="10"/>
  <c r="H8" i="10"/>
  <c r="V8" i="10"/>
  <c r="C9" i="10"/>
  <c r="D9" i="10"/>
  <c r="V9" i="10"/>
  <c r="V10" i="10"/>
  <c r="E21" i="10"/>
  <c r="F21" i="10" s="1"/>
  <c r="E22" i="10"/>
  <c r="F22" i="10"/>
  <c r="P22" i="10" s="1"/>
  <c r="E23" i="10"/>
  <c r="F23" i="10"/>
  <c r="G23" i="10" s="1"/>
  <c r="H23" i="10" s="1"/>
  <c r="E24" i="10"/>
  <c r="F24" i="10" s="1"/>
  <c r="E25" i="10"/>
  <c r="F25" i="10"/>
  <c r="G25" i="10" s="1"/>
  <c r="H25" i="10" s="1"/>
  <c r="E26" i="10"/>
  <c r="F26" i="10"/>
  <c r="G26" i="10" s="1"/>
  <c r="H26" i="10" s="1"/>
  <c r="E27" i="10"/>
  <c r="F27" i="10" s="1"/>
  <c r="E29" i="10"/>
  <c r="F29" i="10"/>
  <c r="P29" i="10" s="1"/>
  <c r="E30" i="10"/>
  <c r="F30" i="10" s="1"/>
  <c r="E31" i="10"/>
  <c r="F31" i="10" s="1"/>
  <c r="E33" i="10"/>
  <c r="F33" i="10"/>
  <c r="G33" i="10" s="1"/>
  <c r="I33" i="10" s="1"/>
  <c r="E41" i="10"/>
  <c r="F41" i="10"/>
  <c r="G41" i="10" s="1"/>
  <c r="I41" i="10" s="1"/>
  <c r="E42" i="10"/>
  <c r="F42" i="10" s="1"/>
  <c r="E43" i="10"/>
  <c r="F43" i="10"/>
  <c r="P43" i="10" s="1"/>
  <c r="E44" i="10"/>
  <c r="F44" i="10"/>
  <c r="P44" i="10" s="1"/>
  <c r="E48" i="10"/>
  <c r="F48" i="10" s="1"/>
  <c r="E45" i="10"/>
  <c r="F45" i="10"/>
  <c r="E46" i="10"/>
  <c r="F46" i="10" s="1"/>
  <c r="E47" i="10"/>
  <c r="F47" i="10" s="1"/>
  <c r="E49" i="10"/>
  <c r="F49" i="10"/>
  <c r="G49" i="10" s="1"/>
  <c r="I49" i="10" s="1"/>
  <c r="E34" i="10"/>
  <c r="F34" i="10" s="1"/>
  <c r="E35" i="10"/>
  <c r="F35" i="10" s="1"/>
  <c r="E36" i="10"/>
  <c r="F36" i="10"/>
  <c r="G36" i="10" s="1"/>
  <c r="I36" i="10" s="1"/>
  <c r="E37" i="10"/>
  <c r="F37" i="10"/>
  <c r="P37" i="10"/>
  <c r="E38" i="10"/>
  <c r="F38" i="10"/>
  <c r="P38" i="10" s="1"/>
  <c r="E39" i="10"/>
  <c r="F39" i="10" s="1"/>
  <c r="E40" i="10"/>
  <c r="F40" i="10" s="1"/>
  <c r="E32" i="10"/>
  <c r="F32" i="10"/>
  <c r="P32" i="10" s="1"/>
  <c r="E28" i="10"/>
  <c r="F28" i="10" s="1"/>
  <c r="V11" i="10"/>
  <c r="V12" i="10"/>
  <c r="V13" i="10"/>
  <c r="E14" i="10"/>
  <c r="V14" i="10"/>
  <c r="V15" i="10"/>
  <c r="F16" i="10"/>
  <c r="F17" i="10" s="1"/>
  <c r="V16" i="10"/>
  <c r="C17" i="10"/>
  <c r="V17" i="10"/>
  <c r="V18" i="10"/>
  <c r="Q21" i="10"/>
  <c r="Q22" i="10"/>
  <c r="Q23" i="10"/>
  <c r="Q24" i="10"/>
  <c r="Q25" i="10"/>
  <c r="Q26" i="10"/>
  <c r="Q27" i="10"/>
  <c r="Q29" i="10"/>
  <c r="Q30" i="10"/>
  <c r="Q31" i="10"/>
  <c r="Q33" i="10"/>
  <c r="Q41" i="10"/>
  <c r="Q42" i="10"/>
  <c r="Q43" i="10"/>
  <c r="Q44" i="10"/>
  <c r="Q48" i="10"/>
  <c r="Q45" i="10"/>
  <c r="Q46" i="10"/>
  <c r="Q47" i="10"/>
  <c r="Q49" i="10"/>
  <c r="Q34" i="10"/>
  <c r="Q35" i="10"/>
  <c r="Q36" i="10"/>
  <c r="Q37" i="10"/>
  <c r="Q38" i="10"/>
  <c r="Q39" i="10"/>
  <c r="Q40" i="10"/>
  <c r="Q32" i="10"/>
  <c r="Q28" i="10"/>
  <c r="E42" i="9"/>
  <c r="F42" i="9" s="1"/>
  <c r="G42" i="9" s="1"/>
  <c r="I42" i="9" s="1"/>
  <c r="E43" i="9"/>
  <c r="F43" i="9" s="1"/>
  <c r="G43" i="9" s="1"/>
  <c r="I43" i="9" s="1"/>
  <c r="E44" i="9"/>
  <c r="F44" i="9"/>
  <c r="G44" i="9" s="1"/>
  <c r="K44" i="9" s="1"/>
  <c r="E48" i="9"/>
  <c r="F48" i="9"/>
  <c r="G48" i="9" s="1"/>
  <c r="K48" i="9" s="1"/>
  <c r="E45" i="9"/>
  <c r="F45" i="9"/>
  <c r="E46" i="9"/>
  <c r="F46" i="9" s="1"/>
  <c r="G46" i="9" s="1"/>
  <c r="K46" i="9" s="1"/>
  <c r="E47" i="9"/>
  <c r="F47" i="9" s="1"/>
  <c r="G47" i="9" s="1"/>
  <c r="K47" i="9" s="1"/>
  <c r="E49" i="9"/>
  <c r="F49" i="9" s="1"/>
  <c r="G49" i="9" s="1"/>
  <c r="K49" i="9" s="1"/>
  <c r="D11" i="9"/>
  <c r="V4" i="9" s="1"/>
  <c r="D12" i="9"/>
  <c r="D13" i="9"/>
  <c r="C9" i="9"/>
  <c r="D9" i="9"/>
  <c r="E21" i="9"/>
  <c r="F21" i="9"/>
  <c r="G21" i="9" s="1"/>
  <c r="J21" i="9" s="1"/>
  <c r="E22" i="9"/>
  <c r="F22" i="9"/>
  <c r="G22" i="9" s="1"/>
  <c r="H22" i="9" s="1"/>
  <c r="E23" i="9"/>
  <c r="F23" i="9"/>
  <c r="G23" i="9" s="1"/>
  <c r="J23" i="9" s="1"/>
  <c r="E24" i="9"/>
  <c r="F24" i="9"/>
  <c r="G24" i="9" s="1"/>
  <c r="J24" i="9" s="1"/>
  <c r="E25" i="9"/>
  <c r="F25" i="9" s="1"/>
  <c r="G25" i="9" s="1"/>
  <c r="J25" i="9" s="1"/>
  <c r="E26" i="9"/>
  <c r="F26" i="9"/>
  <c r="P26" i="9" s="1"/>
  <c r="S26" i="9" s="1"/>
  <c r="G26" i="9"/>
  <c r="J26" i="9" s="1"/>
  <c r="E27" i="9"/>
  <c r="F27" i="9" s="1"/>
  <c r="G27" i="9" s="1"/>
  <c r="J27" i="9" s="1"/>
  <c r="E28" i="9"/>
  <c r="F28" i="9"/>
  <c r="G28" i="9"/>
  <c r="K28" i="9" s="1"/>
  <c r="E31" i="9"/>
  <c r="F31" i="9" s="1"/>
  <c r="G31" i="9" s="1"/>
  <c r="K31" i="9" s="1"/>
  <c r="E32" i="9"/>
  <c r="F32" i="9"/>
  <c r="G32" i="9" s="1"/>
  <c r="K32" i="9" s="1"/>
  <c r="E33" i="9"/>
  <c r="F33" i="9" s="1"/>
  <c r="G33" i="9" s="1"/>
  <c r="I33" i="9" s="1"/>
  <c r="E34" i="9"/>
  <c r="F34" i="9" s="1"/>
  <c r="G34" i="9" s="1"/>
  <c r="I34" i="9" s="1"/>
  <c r="E35" i="9"/>
  <c r="F35" i="9" s="1"/>
  <c r="G35" i="9" s="1"/>
  <c r="I35" i="9" s="1"/>
  <c r="E36" i="9"/>
  <c r="F36" i="9" s="1"/>
  <c r="E37" i="9"/>
  <c r="F37" i="9" s="1"/>
  <c r="G37" i="9" s="1"/>
  <c r="I37" i="9" s="1"/>
  <c r="E38" i="9"/>
  <c r="F38" i="9" s="1"/>
  <c r="G38" i="9" s="1"/>
  <c r="K38" i="9" s="1"/>
  <c r="E39" i="9"/>
  <c r="F39" i="9" s="1"/>
  <c r="G39" i="9" s="1"/>
  <c r="K39" i="9" s="1"/>
  <c r="E40" i="9"/>
  <c r="F40" i="9" s="1"/>
  <c r="G40" i="9" s="1"/>
  <c r="I40" i="9" s="1"/>
  <c r="E41" i="9"/>
  <c r="F41" i="9"/>
  <c r="G41" i="9" s="1"/>
  <c r="K41" i="9" s="1"/>
  <c r="G45" i="9"/>
  <c r="K45" i="9" s="1"/>
  <c r="E29" i="9"/>
  <c r="F29" i="9"/>
  <c r="E30" i="9"/>
  <c r="F30" i="9"/>
  <c r="F16" i="9"/>
  <c r="F17" i="9" s="1"/>
  <c r="C17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8" i="9"/>
  <c r="Q45" i="9"/>
  <c r="Q46" i="9"/>
  <c r="Q47" i="9"/>
  <c r="Q49" i="9"/>
  <c r="E48" i="5"/>
  <c r="F48" i="5" s="1"/>
  <c r="Q48" i="5"/>
  <c r="E45" i="5"/>
  <c r="F45" i="5"/>
  <c r="G45" i="5" s="1"/>
  <c r="I45" i="5" s="1"/>
  <c r="Q45" i="5"/>
  <c r="E46" i="5"/>
  <c r="F46" i="5" s="1"/>
  <c r="Q46" i="5"/>
  <c r="E47" i="5"/>
  <c r="F47" i="5" s="1"/>
  <c r="Q47" i="5"/>
  <c r="E49" i="5"/>
  <c r="F49" i="5"/>
  <c r="G49" i="5" s="1"/>
  <c r="I49" i="5" s="1"/>
  <c r="Q49" i="5"/>
  <c r="E34" i="5"/>
  <c r="F34" i="5"/>
  <c r="G34" i="5" s="1"/>
  <c r="I34" i="5" s="1"/>
  <c r="Q34" i="5"/>
  <c r="E35" i="5"/>
  <c r="F35" i="5" s="1"/>
  <c r="Q35" i="5"/>
  <c r="E36" i="5"/>
  <c r="F36" i="5"/>
  <c r="P36" i="5" s="1"/>
  <c r="Q36" i="5"/>
  <c r="E37" i="5"/>
  <c r="F37" i="5"/>
  <c r="G37" i="5"/>
  <c r="I37" i="5"/>
  <c r="P37" i="5"/>
  <c r="Q37" i="5"/>
  <c r="E38" i="5"/>
  <c r="F38" i="5" s="1"/>
  <c r="Q38" i="5"/>
  <c r="E39" i="5"/>
  <c r="F39" i="5"/>
  <c r="G39" i="5" s="1"/>
  <c r="I39" i="5" s="1"/>
  <c r="Q39" i="5"/>
  <c r="E40" i="5"/>
  <c r="F40" i="5" s="1"/>
  <c r="Q40" i="5"/>
  <c r="E32" i="5"/>
  <c r="F32" i="5"/>
  <c r="G32" i="5"/>
  <c r="I32" i="5"/>
  <c r="Q32" i="5"/>
  <c r="E28" i="5"/>
  <c r="F28" i="5"/>
  <c r="G28" i="5" s="1"/>
  <c r="I28" i="5" s="1"/>
  <c r="Q28" i="5"/>
  <c r="V4" i="5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3" i="5"/>
  <c r="V2" i="5"/>
  <c r="E22" i="5"/>
  <c r="F22" i="5" s="1"/>
  <c r="E23" i="5"/>
  <c r="F23" i="5"/>
  <c r="P23" i="5" s="1"/>
  <c r="E24" i="5"/>
  <c r="F24" i="5"/>
  <c r="E25" i="5"/>
  <c r="F25" i="5"/>
  <c r="G25" i="5" s="1"/>
  <c r="H25" i="5" s="1"/>
  <c r="E26" i="5"/>
  <c r="F26" i="5" s="1"/>
  <c r="E27" i="5"/>
  <c r="F27" i="5"/>
  <c r="P27" i="5" s="1"/>
  <c r="E29" i="5"/>
  <c r="F29" i="5" s="1"/>
  <c r="E30" i="5"/>
  <c r="F30" i="5" s="1"/>
  <c r="E31" i="5"/>
  <c r="F31" i="5" s="1"/>
  <c r="E33" i="5"/>
  <c r="F33" i="5"/>
  <c r="P33" i="5" s="1"/>
  <c r="E41" i="5"/>
  <c r="F41" i="5"/>
  <c r="E42" i="5"/>
  <c r="F42" i="5"/>
  <c r="G42" i="5" s="1"/>
  <c r="I42" i="5" s="1"/>
  <c r="E43" i="5"/>
  <c r="F43" i="5" s="1"/>
  <c r="E44" i="5"/>
  <c r="F44" i="5" s="1"/>
  <c r="E21" i="5"/>
  <c r="F21" i="5"/>
  <c r="P21" i="5" s="1"/>
  <c r="D9" i="5"/>
  <c r="C9" i="5"/>
  <c r="H8" i="5"/>
  <c r="H7" i="5"/>
  <c r="E14" i="5"/>
  <c r="F16" i="5"/>
  <c r="F17" i="5" s="1"/>
  <c r="E23" i="3"/>
  <c r="E21" i="3"/>
  <c r="F21" i="3" s="1"/>
  <c r="G21" i="3" s="1"/>
  <c r="J21" i="3" s="1"/>
  <c r="E25" i="3"/>
  <c r="E26" i="3"/>
  <c r="F26" i="3" s="1"/>
  <c r="G26" i="3" s="1"/>
  <c r="J26" i="3" s="1"/>
  <c r="E27" i="3"/>
  <c r="F27" i="3"/>
  <c r="G27" i="3"/>
  <c r="J27" i="3" s="1"/>
  <c r="E28" i="3"/>
  <c r="F28" i="3" s="1"/>
  <c r="G28" i="3" s="1"/>
  <c r="K28" i="3" s="1"/>
  <c r="E31" i="3"/>
  <c r="E35" i="3"/>
  <c r="F35" i="3" s="1"/>
  <c r="G35" i="3" s="1"/>
  <c r="I35" i="3" s="1"/>
  <c r="E36" i="3"/>
  <c r="F36" i="3"/>
  <c r="E37" i="3"/>
  <c r="F37" i="3" s="1"/>
  <c r="G37" i="3" s="1"/>
  <c r="I37" i="3" s="1"/>
  <c r="E38" i="3"/>
  <c r="F38" i="3"/>
  <c r="G38" i="3" s="1"/>
  <c r="K38" i="3" s="1"/>
  <c r="E39" i="3"/>
  <c r="F39" i="3" s="1"/>
  <c r="G39" i="3" s="1"/>
  <c r="K39" i="3" s="1"/>
  <c r="E43" i="3"/>
  <c r="F43" i="3"/>
  <c r="E44" i="3"/>
  <c r="F44" i="3" s="1"/>
  <c r="G44" i="3" s="1"/>
  <c r="K44" i="3" s="1"/>
  <c r="E29" i="3"/>
  <c r="F29" i="3"/>
  <c r="E30" i="3"/>
  <c r="F30" i="3" s="1"/>
  <c r="D9" i="3"/>
  <c r="C9" i="3"/>
  <c r="E48" i="3"/>
  <c r="F48" i="3" s="1"/>
  <c r="G48" i="3" s="1"/>
  <c r="K48" i="3" s="1"/>
  <c r="E46" i="3"/>
  <c r="F46" i="3"/>
  <c r="E47" i="3"/>
  <c r="F47" i="3" s="1"/>
  <c r="G47" i="3" s="1"/>
  <c r="K47" i="3" s="1"/>
  <c r="E49" i="3"/>
  <c r="F49" i="3" s="1"/>
  <c r="G49" i="3" s="1"/>
  <c r="K49" i="3" s="1"/>
  <c r="F16" i="3"/>
  <c r="F17" i="3" s="1"/>
  <c r="D11" i="3"/>
  <c r="D12" i="3"/>
  <c r="D13" i="3"/>
  <c r="Q49" i="3"/>
  <c r="Q45" i="3"/>
  <c r="Q46" i="3"/>
  <c r="Q47" i="3"/>
  <c r="Q48" i="3"/>
  <c r="Q42" i="5"/>
  <c r="Q43" i="5"/>
  <c r="Q44" i="5"/>
  <c r="Q28" i="3"/>
  <c r="Q32" i="3"/>
  <c r="Q34" i="3"/>
  <c r="Q35" i="3"/>
  <c r="Q36" i="3"/>
  <c r="Q37" i="3"/>
  <c r="Q38" i="3"/>
  <c r="Q39" i="3"/>
  <c r="Q40" i="3"/>
  <c r="Q42" i="3"/>
  <c r="Q43" i="3"/>
  <c r="Q44" i="3"/>
  <c r="E17" i="6"/>
  <c r="E22" i="6"/>
  <c r="E23" i="6"/>
  <c r="E24" i="6"/>
  <c r="E25" i="6"/>
  <c r="E26" i="6"/>
  <c r="E27" i="6"/>
  <c r="E28" i="6"/>
  <c r="E19" i="6"/>
  <c r="E29" i="6"/>
  <c r="E30" i="6"/>
  <c r="E31" i="6"/>
  <c r="C17" i="5"/>
  <c r="Q21" i="5"/>
  <c r="Q22" i="5"/>
  <c r="Q23" i="5"/>
  <c r="Q24" i="5"/>
  <c r="Q25" i="5"/>
  <c r="Q26" i="5"/>
  <c r="Q27" i="5"/>
  <c r="Q29" i="5"/>
  <c r="Q30" i="5"/>
  <c r="Q31" i="5"/>
  <c r="Q33" i="5"/>
  <c r="Q41" i="5"/>
  <c r="E233" i="4"/>
  <c r="E16" i="4"/>
  <c r="E15" i="4"/>
  <c r="E12" i="4"/>
  <c r="E22" i="4"/>
  <c r="E23" i="4"/>
  <c r="E24" i="4"/>
  <c r="E25" i="4"/>
  <c r="E26" i="4"/>
  <c r="I26" i="4" s="1"/>
  <c r="J26" i="4" s="1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F16" i="4"/>
  <c r="F15" i="4"/>
  <c r="F12" i="4"/>
  <c r="D22" i="4"/>
  <c r="F22" i="4" s="1"/>
  <c r="D23" i="4"/>
  <c r="F23" i="4" s="1"/>
  <c r="H23" i="4" s="1"/>
  <c r="D24" i="4"/>
  <c r="D25" i="4"/>
  <c r="F25" i="4" s="1"/>
  <c r="G25" i="4" s="1"/>
  <c r="D26" i="4"/>
  <c r="F26" i="4" s="1"/>
  <c r="D27" i="4"/>
  <c r="D28" i="4"/>
  <c r="F28" i="4"/>
  <c r="G28" i="4" s="1"/>
  <c r="D29" i="4"/>
  <c r="D30" i="4"/>
  <c r="F30" i="4" s="1"/>
  <c r="D31" i="4"/>
  <c r="F31" i="4" s="1"/>
  <c r="D32" i="4"/>
  <c r="F32" i="4" s="1"/>
  <c r="H32" i="4" s="1"/>
  <c r="D33" i="4"/>
  <c r="F33" i="4" s="1"/>
  <c r="D34" i="4"/>
  <c r="F34" i="4" s="1"/>
  <c r="H34" i="4" s="1"/>
  <c r="D35" i="4"/>
  <c r="F35" i="4" s="1"/>
  <c r="D36" i="4"/>
  <c r="F36" i="4" s="1"/>
  <c r="D37" i="4"/>
  <c r="F37" i="4"/>
  <c r="H37" i="4" s="1"/>
  <c r="G37" i="4"/>
  <c r="D38" i="4"/>
  <c r="F38" i="4" s="1"/>
  <c r="D39" i="4"/>
  <c r="F39" i="4" s="1"/>
  <c r="H39" i="4" s="1"/>
  <c r="D40" i="4"/>
  <c r="F40" i="4" s="1"/>
  <c r="H40" i="4" s="1"/>
  <c r="D41" i="4"/>
  <c r="D42" i="4"/>
  <c r="D43" i="4"/>
  <c r="F43" i="4"/>
  <c r="G43" i="4" s="1"/>
  <c r="D44" i="4"/>
  <c r="D45" i="4"/>
  <c r="F45" i="4" s="1"/>
  <c r="H45" i="4" s="1"/>
  <c r="D46" i="4"/>
  <c r="F46" i="4" s="1"/>
  <c r="D47" i="4"/>
  <c r="F47" i="4" s="1"/>
  <c r="D48" i="4"/>
  <c r="F48" i="4" s="1"/>
  <c r="G48" i="4" s="1"/>
  <c r="D49" i="4"/>
  <c r="F49" i="4"/>
  <c r="D50" i="4"/>
  <c r="F50" i="4"/>
  <c r="H50" i="4"/>
  <c r="D51" i="4"/>
  <c r="F51" i="4"/>
  <c r="D52" i="4"/>
  <c r="F52" i="4"/>
  <c r="D53" i="4"/>
  <c r="F53" i="4"/>
  <c r="G53" i="4"/>
  <c r="D54" i="4"/>
  <c r="F54" i="4"/>
  <c r="D55" i="4"/>
  <c r="F55" i="4"/>
  <c r="D56" i="4"/>
  <c r="F56" i="4"/>
  <c r="D57" i="4"/>
  <c r="F57" i="4"/>
  <c r="G57" i="4"/>
  <c r="D58" i="4"/>
  <c r="F58" i="4"/>
  <c r="H58" i="4"/>
  <c r="D59" i="4"/>
  <c r="F59" i="4"/>
  <c r="D60" i="4"/>
  <c r="F60" i="4"/>
  <c r="D61" i="4"/>
  <c r="F61" i="4"/>
  <c r="G61" i="4"/>
  <c r="D62" i="4"/>
  <c r="F62" i="4"/>
  <c r="H62" i="4"/>
  <c r="D63" i="4"/>
  <c r="F63" i="4"/>
  <c r="D64" i="4"/>
  <c r="F64" i="4"/>
  <c r="D65" i="4"/>
  <c r="F65" i="4"/>
  <c r="D66" i="4"/>
  <c r="F66" i="4"/>
  <c r="H66" i="4"/>
  <c r="D67" i="4"/>
  <c r="F67" i="4"/>
  <c r="H67" i="4"/>
  <c r="D68" i="4"/>
  <c r="F68" i="4"/>
  <c r="D69" i="4"/>
  <c r="F69" i="4"/>
  <c r="D70" i="4"/>
  <c r="F70" i="4"/>
  <c r="H70" i="4"/>
  <c r="D71" i="4"/>
  <c r="F71" i="4"/>
  <c r="D72" i="4"/>
  <c r="F72" i="4"/>
  <c r="D73" i="4"/>
  <c r="F73" i="4"/>
  <c r="D74" i="4"/>
  <c r="F74" i="4"/>
  <c r="H74" i="4"/>
  <c r="D75" i="4"/>
  <c r="F75" i="4"/>
  <c r="G75" i="4"/>
  <c r="D76" i="4"/>
  <c r="F76" i="4"/>
  <c r="D77" i="4"/>
  <c r="F77" i="4"/>
  <c r="D78" i="4"/>
  <c r="F78" i="4"/>
  <c r="H78" i="4"/>
  <c r="D79" i="4"/>
  <c r="F79" i="4"/>
  <c r="D80" i="4"/>
  <c r="F80" i="4"/>
  <c r="D81" i="4"/>
  <c r="F81" i="4"/>
  <c r="D82" i="4"/>
  <c r="F82" i="4"/>
  <c r="H82" i="4"/>
  <c r="D83" i="4"/>
  <c r="F83" i="4"/>
  <c r="G83" i="4"/>
  <c r="D84" i="4"/>
  <c r="F84" i="4"/>
  <c r="D85" i="4"/>
  <c r="F85" i="4"/>
  <c r="D86" i="4"/>
  <c r="F86" i="4"/>
  <c r="H86" i="4"/>
  <c r="D87" i="4"/>
  <c r="F87" i="4"/>
  <c r="D88" i="4"/>
  <c r="F88" i="4"/>
  <c r="H88" i="4"/>
  <c r="D89" i="4"/>
  <c r="F89" i="4"/>
  <c r="D90" i="4"/>
  <c r="F90" i="4"/>
  <c r="H90" i="4"/>
  <c r="D91" i="4"/>
  <c r="F91" i="4"/>
  <c r="G91" i="4"/>
  <c r="D92" i="4"/>
  <c r="F92" i="4"/>
  <c r="D93" i="4"/>
  <c r="F93" i="4"/>
  <c r="D94" i="4"/>
  <c r="F94" i="4"/>
  <c r="H94" i="4"/>
  <c r="D95" i="4"/>
  <c r="F95" i="4"/>
  <c r="D96" i="4"/>
  <c r="F96" i="4"/>
  <c r="D97" i="4"/>
  <c r="F97" i="4"/>
  <c r="D98" i="4"/>
  <c r="F98" i="4"/>
  <c r="H98" i="4"/>
  <c r="D99" i="4"/>
  <c r="F99" i="4"/>
  <c r="H99" i="4"/>
  <c r="D100" i="4"/>
  <c r="F100" i="4"/>
  <c r="D101" i="4"/>
  <c r="F101" i="4"/>
  <c r="D102" i="4"/>
  <c r="F102" i="4"/>
  <c r="H102" i="4"/>
  <c r="D103" i="4"/>
  <c r="F103" i="4"/>
  <c r="G103" i="4"/>
  <c r="D104" i="4"/>
  <c r="F104" i="4"/>
  <c r="D105" i="4"/>
  <c r="F105" i="4"/>
  <c r="D106" i="4"/>
  <c r="F106" i="4"/>
  <c r="H106" i="4"/>
  <c r="D107" i="4"/>
  <c r="F107" i="4"/>
  <c r="G107" i="4"/>
  <c r="D108" i="4"/>
  <c r="F108" i="4"/>
  <c r="D109" i="4"/>
  <c r="F109" i="4"/>
  <c r="H109" i="4"/>
  <c r="D110" i="4"/>
  <c r="F110" i="4"/>
  <c r="H110" i="4"/>
  <c r="D111" i="4"/>
  <c r="F111" i="4"/>
  <c r="D112" i="4"/>
  <c r="F112" i="4"/>
  <c r="D113" i="4"/>
  <c r="F113" i="4"/>
  <c r="D114" i="4"/>
  <c r="F114" i="4"/>
  <c r="H114" i="4"/>
  <c r="D115" i="4"/>
  <c r="F115" i="4"/>
  <c r="G115" i="4"/>
  <c r="D116" i="4"/>
  <c r="F116" i="4"/>
  <c r="D117" i="4"/>
  <c r="F117" i="4"/>
  <c r="D118" i="4"/>
  <c r="F118" i="4"/>
  <c r="H118" i="4"/>
  <c r="D119" i="4"/>
  <c r="F119" i="4"/>
  <c r="G119" i="4"/>
  <c r="D120" i="4"/>
  <c r="F120" i="4"/>
  <c r="H120" i="4"/>
  <c r="D121" i="4"/>
  <c r="F121" i="4"/>
  <c r="D122" i="4"/>
  <c r="F122" i="4"/>
  <c r="H122" i="4"/>
  <c r="D123" i="4"/>
  <c r="F123" i="4"/>
  <c r="G123" i="4"/>
  <c r="D124" i="4"/>
  <c r="F124" i="4"/>
  <c r="D125" i="4"/>
  <c r="F125" i="4"/>
  <c r="H125" i="4"/>
  <c r="D126" i="4"/>
  <c r="F126" i="4"/>
  <c r="H126" i="4"/>
  <c r="D127" i="4"/>
  <c r="F127" i="4"/>
  <c r="D128" i="4"/>
  <c r="F128" i="4"/>
  <c r="D129" i="4"/>
  <c r="I129" i="4"/>
  <c r="F129" i="4"/>
  <c r="D130" i="4"/>
  <c r="F130" i="4"/>
  <c r="H130" i="4"/>
  <c r="D131" i="4"/>
  <c r="F131" i="4"/>
  <c r="H131" i="4"/>
  <c r="D132" i="4"/>
  <c r="F132" i="4"/>
  <c r="D133" i="4"/>
  <c r="F133" i="4"/>
  <c r="D134" i="4"/>
  <c r="F134" i="4"/>
  <c r="H134" i="4"/>
  <c r="D135" i="4"/>
  <c r="F135" i="4"/>
  <c r="G135" i="4"/>
  <c r="D136" i="4"/>
  <c r="F136" i="4"/>
  <c r="D137" i="4"/>
  <c r="I137" i="4"/>
  <c r="F137" i="4"/>
  <c r="H137" i="4"/>
  <c r="D138" i="4"/>
  <c r="F138" i="4"/>
  <c r="H138" i="4"/>
  <c r="D139" i="4"/>
  <c r="F139" i="4"/>
  <c r="G139" i="4"/>
  <c r="D140" i="4"/>
  <c r="F140" i="4"/>
  <c r="D141" i="4"/>
  <c r="F141" i="4"/>
  <c r="H141" i="4"/>
  <c r="D142" i="4"/>
  <c r="F142" i="4"/>
  <c r="H142" i="4"/>
  <c r="D143" i="4"/>
  <c r="I143" i="4"/>
  <c r="J143" i="4"/>
  <c r="D144" i="4"/>
  <c r="F144" i="4"/>
  <c r="D145" i="4"/>
  <c r="I145" i="4"/>
  <c r="F145" i="4"/>
  <c r="D146" i="4"/>
  <c r="F146" i="4"/>
  <c r="H146" i="4"/>
  <c r="D147" i="4"/>
  <c r="F147" i="4"/>
  <c r="G147" i="4"/>
  <c r="D148" i="4"/>
  <c r="F148" i="4"/>
  <c r="G148" i="4"/>
  <c r="D149" i="4"/>
  <c r="F149" i="4"/>
  <c r="D150" i="4"/>
  <c r="F150" i="4"/>
  <c r="H150" i="4"/>
  <c r="D151" i="4"/>
  <c r="F151" i="4"/>
  <c r="H151" i="4"/>
  <c r="D152" i="4"/>
  <c r="F152" i="4"/>
  <c r="H152" i="4"/>
  <c r="D153" i="4"/>
  <c r="I153" i="4"/>
  <c r="F153" i="4"/>
  <c r="D154" i="4"/>
  <c r="F154" i="4"/>
  <c r="H154" i="4"/>
  <c r="D155" i="4"/>
  <c r="F155" i="4"/>
  <c r="G155" i="4"/>
  <c r="D156" i="4"/>
  <c r="F156" i="4"/>
  <c r="D157" i="4"/>
  <c r="F157" i="4"/>
  <c r="H157" i="4"/>
  <c r="D158" i="4"/>
  <c r="F158" i="4"/>
  <c r="H158" i="4"/>
  <c r="D159" i="4"/>
  <c r="F159" i="4"/>
  <c r="H159" i="4"/>
  <c r="D160" i="4"/>
  <c r="F160" i="4"/>
  <c r="D161" i="4"/>
  <c r="I161" i="4"/>
  <c r="F161" i="4"/>
  <c r="G161" i="4"/>
  <c r="D162" i="4"/>
  <c r="F162" i="4"/>
  <c r="H162" i="4"/>
  <c r="D163" i="4"/>
  <c r="F163" i="4"/>
  <c r="H163" i="4"/>
  <c r="D164" i="4"/>
  <c r="F164" i="4"/>
  <c r="D165" i="4"/>
  <c r="F165" i="4"/>
  <c r="H165" i="4"/>
  <c r="D166" i="4"/>
  <c r="F166" i="4"/>
  <c r="H166" i="4"/>
  <c r="D167" i="4"/>
  <c r="F167" i="4"/>
  <c r="H167" i="4"/>
  <c r="D168" i="4"/>
  <c r="F168" i="4"/>
  <c r="D169" i="4"/>
  <c r="I169" i="4"/>
  <c r="F169" i="4"/>
  <c r="D170" i="4"/>
  <c r="F170" i="4"/>
  <c r="H170" i="4"/>
  <c r="D171" i="4"/>
  <c r="F171" i="4"/>
  <c r="G171" i="4"/>
  <c r="D172" i="4"/>
  <c r="F172" i="4"/>
  <c r="D173" i="4"/>
  <c r="F173" i="4"/>
  <c r="H173" i="4"/>
  <c r="D174" i="4"/>
  <c r="F174" i="4"/>
  <c r="H174" i="4"/>
  <c r="D175" i="4"/>
  <c r="F175" i="4"/>
  <c r="D176" i="4"/>
  <c r="F176" i="4"/>
  <c r="D177" i="4"/>
  <c r="I177" i="4"/>
  <c r="F177" i="4"/>
  <c r="H177" i="4"/>
  <c r="D178" i="4"/>
  <c r="F178" i="4"/>
  <c r="H178" i="4"/>
  <c r="D179" i="4"/>
  <c r="F179" i="4"/>
  <c r="G179" i="4"/>
  <c r="D180" i="4"/>
  <c r="F180" i="4"/>
  <c r="H180" i="4"/>
  <c r="D181" i="4"/>
  <c r="F181" i="4"/>
  <c r="D182" i="4"/>
  <c r="F182" i="4"/>
  <c r="H182" i="4"/>
  <c r="D183" i="4"/>
  <c r="F183" i="4"/>
  <c r="D184" i="4"/>
  <c r="F184" i="4"/>
  <c r="H184" i="4"/>
  <c r="D185" i="4"/>
  <c r="I185" i="4"/>
  <c r="F185" i="4"/>
  <c r="H185" i="4"/>
  <c r="D186" i="4"/>
  <c r="F186" i="4"/>
  <c r="H186" i="4"/>
  <c r="D187" i="4"/>
  <c r="F187" i="4"/>
  <c r="G187" i="4"/>
  <c r="D188" i="4"/>
  <c r="F188" i="4"/>
  <c r="D189" i="4"/>
  <c r="F189" i="4"/>
  <c r="H189" i="4"/>
  <c r="D190" i="4"/>
  <c r="F190" i="4"/>
  <c r="H190" i="4"/>
  <c r="D191" i="4"/>
  <c r="F191" i="4"/>
  <c r="D192" i="4"/>
  <c r="F192" i="4"/>
  <c r="D193" i="4"/>
  <c r="I193" i="4"/>
  <c r="F193" i="4"/>
  <c r="D194" i="4"/>
  <c r="F194" i="4"/>
  <c r="H194" i="4"/>
  <c r="D195" i="4"/>
  <c r="F195" i="4"/>
  <c r="H195" i="4"/>
  <c r="D196" i="4"/>
  <c r="F196" i="4"/>
  <c r="D197" i="4"/>
  <c r="F197" i="4"/>
  <c r="D198" i="4"/>
  <c r="F198" i="4"/>
  <c r="H198" i="4"/>
  <c r="D199" i="4"/>
  <c r="F199" i="4"/>
  <c r="D200" i="4"/>
  <c r="F200" i="4"/>
  <c r="D201" i="4"/>
  <c r="I201" i="4"/>
  <c r="F201" i="4"/>
  <c r="D202" i="4"/>
  <c r="F202" i="4"/>
  <c r="H202" i="4"/>
  <c r="D203" i="4"/>
  <c r="F203" i="4"/>
  <c r="G203" i="4"/>
  <c r="D204" i="4"/>
  <c r="F204" i="4"/>
  <c r="H204" i="4"/>
  <c r="D205" i="4"/>
  <c r="F205" i="4"/>
  <c r="H205" i="4"/>
  <c r="D206" i="4"/>
  <c r="F206" i="4"/>
  <c r="H206" i="4"/>
  <c r="D207" i="4"/>
  <c r="D208" i="4"/>
  <c r="F208" i="4"/>
  <c r="D209" i="4"/>
  <c r="I209" i="4"/>
  <c r="F209" i="4"/>
  <c r="D210" i="4"/>
  <c r="F210" i="4"/>
  <c r="H210" i="4"/>
  <c r="D211" i="4"/>
  <c r="G211" i="4"/>
  <c r="F211" i="4"/>
  <c r="H211" i="4"/>
  <c r="D212" i="4"/>
  <c r="F212" i="4"/>
  <c r="H212" i="4"/>
  <c r="D213" i="4"/>
  <c r="F213" i="4"/>
  <c r="H213" i="4"/>
  <c r="D214" i="4"/>
  <c r="F214" i="4"/>
  <c r="H214" i="4"/>
  <c r="D215" i="4"/>
  <c r="F215" i="4"/>
  <c r="D216" i="4"/>
  <c r="F216" i="4"/>
  <c r="H216" i="4"/>
  <c r="D217" i="4"/>
  <c r="I217" i="4"/>
  <c r="F217" i="4"/>
  <c r="D218" i="4"/>
  <c r="F218" i="4"/>
  <c r="H218" i="4"/>
  <c r="D219" i="4"/>
  <c r="F219" i="4"/>
  <c r="G219" i="4"/>
  <c r="D220" i="4"/>
  <c r="F220" i="4"/>
  <c r="D221" i="4"/>
  <c r="F221" i="4"/>
  <c r="H221" i="4"/>
  <c r="D222" i="4"/>
  <c r="F222" i="4"/>
  <c r="H222" i="4"/>
  <c r="D223" i="4"/>
  <c r="F223" i="4"/>
  <c r="D224" i="4"/>
  <c r="F224" i="4"/>
  <c r="D225" i="4"/>
  <c r="I225" i="4"/>
  <c r="D226" i="4"/>
  <c r="F226" i="4"/>
  <c r="H226" i="4"/>
  <c r="D227" i="4"/>
  <c r="F227" i="4"/>
  <c r="H227" i="4"/>
  <c r="D228" i="4"/>
  <c r="F228" i="4"/>
  <c r="D229" i="4"/>
  <c r="F229" i="4"/>
  <c r="D230" i="4"/>
  <c r="F230" i="4"/>
  <c r="H230" i="4"/>
  <c r="D231" i="4"/>
  <c r="F231" i="4"/>
  <c r="D232" i="4"/>
  <c r="F232" i="4"/>
  <c r="D233" i="4"/>
  <c r="I233" i="4"/>
  <c r="F233" i="4"/>
  <c r="H233" i="4"/>
  <c r="H16" i="4"/>
  <c r="H15" i="4"/>
  <c r="H12" i="4"/>
  <c r="H49" i="4"/>
  <c r="H51" i="4"/>
  <c r="H52" i="4"/>
  <c r="H53" i="4"/>
  <c r="H54" i="4"/>
  <c r="H55" i="4"/>
  <c r="H56" i="4"/>
  <c r="H57" i="4"/>
  <c r="H59" i="4"/>
  <c r="H60" i="4"/>
  <c r="H61" i="4"/>
  <c r="H63" i="4"/>
  <c r="H64" i="4"/>
  <c r="H65" i="4"/>
  <c r="H68" i="4"/>
  <c r="H69" i="4"/>
  <c r="H71" i="4"/>
  <c r="H72" i="4"/>
  <c r="H73" i="4"/>
  <c r="H75" i="4"/>
  <c r="H76" i="4"/>
  <c r="H77" i="4"/>
  <c r="H79" i="4"/>
  <c r="H80" i="4"/>
  <c r="H81" i="4"/>
  <c r="H83" i="4"/>
  <c r="H84" i="4"/>
  <c r="H85" i="4"/>
  <c r="H87" i="4"/>
  <c r="H89" i="4"/>
  <c r="H91" i="4"/>
  <c r="H92" i="4"/>
  <c r="H93" i="4"/>
  <c r="H95" i="4"/>
  <c r="H96" i="4"/>
  <c r="H97" i="4"/>
  <c r="H100" i="4"/>
  <c r="H101" i="4"/>
  <c r="H103" i="4"/>
  <c r="H104" i="4"/>
  <c r="H105" i="4"/>
  <c r="H107" i="4"/>
  <c r="H108" i="4"/>
  <c r="H111" i="4"/>
  <c r="H112" i="4"/>
  <c r="H113" i="4"/>
  <c r="H116" i="4"/>
  <c r="H117" i="4"/>
  <c r="H119" i="4"/>
  <c r="H121" i="4"/>
  <c r="H123" i="4"/>
  <c r="H124" i="4"/>
  <c r="H127" i="4"/>
  <c r="H128" i="4"/>
  <c r="H129" i="4"/>
  <c r="H132" i="4"/>
  <c r="H133" i="4"/>
  <c r="H135" i="4"/>
  <c r="H136" i="4"/>
  <c r="H139" i="4"/>
  <c r="H140" i="4"/>
  <c r="H144" i="4"/>
  <c r="H145" i="4"/>
  <c r="H148" i="4"/>
  <c r="H149" i="4"/>
  <c r="H153" i="4"/>
  <c r="H155" i="4"/>
  <c r="H156" i="4"/>
  <c r="H160" i="4"/>
  <c r="H161" i="4"/>
  <c r="H164" i="4"/>
  <c r="H168" i="4"/>
  <c r="H169" i="4"/>
  <c r="H171" i="4"/>
  <c r="H172" i="4"/>
  <c r="H175" i="4"/>
  <c r="H176" i="4"/>
  <c r="H181" i="4"/>
  <c r="H187" i="4"/>
  <c r="H188" i="4"/>
  <c r="H191" i="4"/>
  <c r="H192" i="4"/>
  <c r="H193" i="4"/>
  <c r="H196" i="4"/>
  <c r="H197" i="4"/>
  <c r="H200" i="4"/>
  <c r="H201" i="4"/>
  <c r="H203" i="4"/>
  <c r="H208" i="4"/>
  <c r="H209" i="4"/>
  <c r="H215" i="4"/>
  <c r="H217" i="4"/>
  <c r="H219" i="4"/>
  <c r="H220" i="4"/>
  <c r="H223" i="4"/>
  <c r="H224" i="4"/>
  <c r="H228" i="4"/>
  <c r="H229" i="4"/>
  <c r="H232" i="4"/>
  <c r="G16" i="4"/>
  <c r="G15" i="4"/>
  <c r="G49" i="4"/>
  <c r="G50" i="4"/>
  <c r="G51" i="4"/>
  <c r="G52" i="4"/>
  <c r="G54" i="4"/>
  <c r="G55" i="4"/>
  <c r="G56" i="4"/>
  <c r="G59" i="4"/>
  <c r="G60" i="4"/>
  <c r="G62" i="4"/>
  <c r="G63" i="4"/>
  <c r="G64" i="4"/>
  <c r="G65" i="4"/>
  <c r="G66" i="4"/>
  <c r="G68" i="4"/>
  <c r="G69" i="4"/>
  <c r="G70" i="4"/>
  <c r="G71" i="4"/>
  <c r="G72" i="4"/>
  <c r="G73" i="4"/>
  <c r="G74" i="4"/>
  <c r="G76" i="4"/>
  <c r="G77" i="4"/>
  <c r="G78" i="4"/>
  <c r="G79" i="4"/>
  <c r="G80" i="4"/>
  <c r="G81" i="4"/>
  <c r="G82" i="4"/>
  <c r="G84" i="4"/>
  <c r="G85" i="4"/>
  <c r="G86" i="4"/>
  <c r="G87" i="4"/>
  <c r="G88" i="4"/>
  <c r="G89" i="4"/>
  <c r="G90" i="4"/>
  <c r="G92" i="4"/>
  <c r="G93" i="4"/>
  <c r="G94" i="4"/>
  <c r="G95" i="4"/>
  <c r="G96" i="4"/>
  <c r="G97" i="4"/>
  <c r="G98" i="4"/>
  <c r="G100" i="4"/>
  <c r="G101" i="4"/>
  <c r="G102" i="4"/>
  <c r="G104" i="4"/>
  <c r="G105" i="4"/>
  <c r="G106" i="4"/>
  <c r="G108" i="4"/>
  <c r="G109" i="4"/>
  <c r="G110" i="4"/>
  <c r="G111" i="4"/>
  <c r="G112" i="4"/>
  <c r="G113" i="4"/>
  <c r="G114" i="4"/>
  <c r="G116" i="4"/>
  <c r="G117" i="4"/>
  <c r="G118" i="4"/>
  <c r="G120" i="4"/>
  <c r="G121" i="4"/>
  <c r="G122" i="4"/>
  <c r="G124" i="4"/>
  <c r="G125" i="4"/>
  <c r="G126" i="4"/>
  <c r="G128" i="4"/>
  <c r="G129" i="4"/>
  <c r="G130" i="4"/>
  <c r="G132" i="4"/>
  <c r="G133" i="4"/>
  <c r="G134" i="4"/>
  <c r="G136" i="4"/>
  <c r="G138" i="4"/>
  <c r="G140" i="4"/>
  <c r="G141" i="4"/>
  <c r="G142" i="4"/>
  <c r="G144" i="4"/>
  <c r="G145" i="4"/>
  <c r="G146" i="4"/>
  <c r="G149" i="4"/>
  <c r="G150" i="4"/>
  <c r="G151" i="4"/>
  <c r="G152" i="4"/>
  <c r="G153" i="4"/>
  <c r="G154" i="4"/>
  <c r="G156" i="4"/>
  <c r="G158" i="4"/>
  <c r="G159" i="4"/>
  <c r="G160" i="4"/>
  <c r="G162" i="4"/>
  <c r="G164" i="4"/>
  <c r="G165" i="4"/>
  <c r="G166" i="4"/>
  <c r="G167" i="4"/>
  <c r="G168" i="4"/>
  <c r="G169" i="4"/>
  <c r="G170" i="4"/>
  <c r="G172" i="4"/>
  <c r="G173" i="4"/>
  <c r="G174" i="4"/>
  <c r="G175" i="4"/>
  <c r="G176" i="4"/>
  <c r="G177" i="4"/>
  <c r="G178" i="4"/>
  <c r="G181" i="4"/>
  <c r="G182" i="4"/>
  <c r="G184" i="4"/>
  <c r="G185" i="4"/>
  <c r="G186" i="4"/>
  <c r="G188" i="4"/>
  <c r="G190" i="4"/>
  <c r="G191" i="4"/>
  <c r="G192" i="4"/>
  <c r="G193" i="4"/>
  <c r="G194" i="4"/>
  <c r="G196" i="4"/>
  <c r="G197" i="4"/>
  <c r="G198" i="4"/>
  <c r="G200" i="4"/>
  <c r="G201" i="4"/>
  <c r="G202" i="4"/>
  <c r="G204" i="4"/>
  <c r="G205" i="4"/>
  <c r="G206" i="4"/>
  <c r="G208" i="4"/>
  <c r="G209" i="4"/>
  <c r="G210" i="4"/>
  <c r="G213" i="4"/>
  <c r="G214" i="4"/>
  <c r="G215" i="4"/>
  <c r="G216" i="4"/>
  <c r="G217" i="4"/>
  <c r="G218" i="4"/>
  <c r="G220" i="4"/>
  <c r="G223" i="4"/>
  <c r="G224" i="4"/>
  <c r="G226" i="4"/>
  <c r="G228" i="4"/>
  <c r="G229" i="4"/>
  <c r="G232" i="4"/>
  <c r="G233" i="4"/>
  <c r="I16" i="4"/>
  <c r="I15" i="4"/>
  <c r="I12" i="4"/>
  <c r="I22" i="4"/>
  <c r="J22" i="4" s="1"/>
  <c r="I25" i="4"/>
  <c r="I28" i="4"/>
  <c r="J28" i="4" s="1"/>
  <c r="I35" i="4"/>
  <c r="J35" i="4" s="1"/>
  <c r="I36" i="4"/>
  <c r="J36" i="4" s="1"/>
  <c r="I37" i="4"/>
  <c r="J37" i="4" s="1"/>
  <c r="I49" i="4"/>
  <c r="I50" i="4"/>
  <c r="J50" i="4"/>
  <c r="I51" i="4"/>
  <c r="I52" i="4"/>
  <c r="J52" i="4"/>
  <c r="I53" i="4"/>
  <c r="I54" i="4"/>
  <c r="I55" i="4"/>
  <c r="I56" i="4"/>
  <c r="J56" i="4"/>
  <c r="I57" i="4"/>
  <c r="I58" i="4"/>
  <c r="J58" i="4"/>
  <c r="I59" i="4"/>
  <c r="I60" i="4"/>
  <c r="I61" i="4"/>
  <c r="I62" i="4"/>
  <c r="I63" i="4"/>
  <c r="I64" i="4"/>
  <c r="I65" i="4"/>
  <c r="I66" i="4"/>
  <c r="J66" i="4"/>
  <c r="I67" i="4"/>
  <c r="J67" i="4"/>
  <c r="I68" i="4"/>
  <c r="I69" i="4"/>
  <c r="I70" i="4"/>
  <c r="J70" i="4"/>
  <c r="I71" i="4"/>
  <c r="J71" i="4"/>
  <c r="I72" i="4"/>
  <c r="I73" i="4"/>
  <c r="I74" i="4"/>
  <c r="J74" i="4"/>
  <c r="I75" i="4"/>
  <c r="J75" i="4"/>
  <c r="I76" i="4"/>
  <c r="I77" i="4"/>
  <c r="I78" i="4"/>
  <c r="I79" i="4"/>
  <c r="J79" i="4"/>
  <c r="I80" i="4"/>
  <c r="I81" i="4"/>
  <c r="I82" i="4"/>
  <c r="J82" i="4"/>
  <c r="I83" i="4"/>
  <c r="I84" i="4"/>
  <c r="J84" i="4"/>
  <c r="I85" i="4"/>
  <c r="I86" i="4"/>
  <c r="I87" i="4"/>
  <c r="I88" i="4"/>
  <c r="J88" i="4"/>
  <c r="I89" i="4"/>
  <c r="I90" i="4"/>
  <c r="J90" i="4"/>
  <c r="I91" i="4"/>
  <c r="I92" i="4"/>
  <c r="I93" i="4"/>
  <c r="I94" i="4"/>
  <c r="I95" i="4"/>
  <c r="I96" i="4"/>
  <c r="I97" i="4"/>
  <c r="I98" i="4"/>
  <c r="J98" i="4"/>
  <c r="I99" i="4"/>
  <c r="J99" i="4"/>
  <c r="I100" i="4"/>
  <c r="I101" i="4"/>
  <c r="I102" i="4"/>
  <c r="J102" i="4"/>
  <c r="I103" i="4"/>
  <c r="J103" i="4"/>
  <c r="I104" i="4"/>
  <c r="I105" i="4"/>
  <c r="I106" i="4"/>
  <c r="J106" i="4"/>
  <c r="I107" i="4"/>
  <c r="J107" i="4"/>
  <c r="I108" i="4"/>
  <c r="I109" i="4"/>
  <c r="I110" i="4"/>
  <c r="I111" i="4"/>
  <c r="J111" i="4"/>
  <c r="I112" i="4"/>
  <c r="I113" i="4"/>
  <c r="I114" i="4"/>
  <c r="J114" i="4"/>
  <c r="I115" i="4"/>
  <c r="J115" i="4"/>
  <c r="I116" i="4"/>
  <c r="J116" i="4"/>
  <c r="I117" i="4"/>
  <c r="I118" i="4"/>
  <c r="I119" i="4"/>
  <c r="I120" i="4"/>
  <c r="J120" i="4"/>
  <c r="I121" i="4"/>
  <c r="I122" i="4"/>
  <c r="J122" i="4"/>
  <c r="I123" i="4"/>
  <c r="I124" i="4"/>
  <c r="I125" i="4"/>
  <c r="I126" i="4"/>
  <c r="I127" i="4"/>
  <c r="I128" i="4"/>
  <c r="I130" i="4"/>
  <c r="J130" i="4"/>
  <c r="I131" i="4"/>
  <c r="I132" i="4"/>
  <c r="I133" i="4"/>
  <c r="I134" i="4"/>
  <c r="I135" i="4"/>
  <c r="I136" i="4"/>
  <c r="I138" i="4"/>
  <c r="J138" i="4"/>
  <c r="I139" i="4"/>
  <c r="I140" i="4"/>
  <c r="I141" i="4"/>
  <c r="I142" i="4"/>
  <c r="I144" i="4"/>
  <c r="I146" i="4"/>
  <c r="J146" i="4"/>
  <c r="I147" i="4"/>
  <c r="I148" i="4"/>
  <c r="I149" i="4"/>
  <c r="I150" i="4"/>
  <c r="I151" i="4"/>
  <c r="I152" i="4"/>
  <c r="I154" i="4"/>
  <c r="J154" i="4"/>
  <c r="I155" i="4"/>
  <c r="I156" i="4"/>
  <c r="I157" i="4"/>
  <c r="I158" i="4"/>
  <c r="I159" i="4"/>
  <c r="I160" i="4"/>
  <c r="I163" i="4"/>
  <c r="I164" i="4"/>
  <c r="J164" i="4"/>
  <c r="I165" i="4"/>
  <c r="I166" i="4"/>
  <c r="I167" i="4"/>
  <c r="I168" i="4"/>
  <c r="J168" i="4"/>
  <c r="I170" i="4"/>
  <c r="J170" i="4"/>
  <c r="I171" i="4"/>
  <c r="I172" i="4"/>
  <c r="I173" i="4"/>
  <c r="J173" i="4"/>
  <c r="I174" i="4"/>
  <c r="I175" i="4"/>
  <c r="I176" i="4"/>
  <c r="I178" i="4"/>
  <c r="J178" i="4"/>
  <c r="I179" i="4"/>
  <c r="I181" i="4"/>
  <c r="I182" i="4"/>
  <c r="I183" i="4"/>
  <c r="I184" i="4"/>
  <c r="I186" i="4"/>
  <c r="I187" i="4"/>
  <c r="J187" i="4"/>
  <c r="I188" i="4"/>
  <c r="J188" i="4"/>
  <c r="I190" i="4"/>
  <c r="I191" i="4"/>
  <c r="I192" i="4"/>
  <c r="J192" i="4"/>
  <c r="I194" i="4"/>
  <c r="I195" i="4"/>
  <c r="I196" i="4"/>
  <c r="J196" i="4"/>
  <c r="I197" i="4"/>
  <c r="I198" i="4"/>
  <c r="I199" i="4"/>
  <c r="I200" i="4"/>
  <c r="J200" i="4"/>
  <c r="I202" i="4"/>
  <c r="I203" i="4"/>
  <c r="I204" i="4"/>
  <c r="J204" i="4"/>
  <c r="I205" i="4"/>
  <c r="J205" i="4"/>
  <c r="I206" i="4"/>
  <c r="I208" i="4"/>
  <c r="J208" i="4"/>
  <c r="I210" i="4"/>
  <c r="I211" i="4"/>
  <c r="I213" i="4"/>
  <c r="I214" i="4"/>
  <c r="J214" i="4"/>
  <c r="I215" i="4"/>
  <c r="I216" i="4"/>
  <c r="I218" i="4"/>
  <c r="I219" i="4"/>
  <c r="I220" i="4"/>
  <c r="J220" i="4"/>
  <c r="I222" i="4"/>
  <c r="I223" i="4"/>
  <c r="I224" i="4"/>
  <c r="J224" i="4"/>
  <c r="I226" i="4"/>
  <c r="I227" i="4"/>
  <c r="I228" i="4"/>
  <c r="J228" i="4"/>
  <c r="I229" i="4"/>
  <c r="I231" i="4"/>
  <c r="I232" i="4"/>
  <c r="J232" i="4"/>
  <c r="D16" i="4"/>
  <c r="D15" i="4"/>
  <c r="D12" i="4"/>
  <c r="D13" i="4"/>
  <c r="J16" i="4"/>
  <c r="J15" i="4"/>
  <c r="J25" i="4"/>
  <c r="J49" i="4"/>
  <c r="J51" i="4"/>
  <c r="J53" i="4"/>
  <c r="J54" i="4"/>
  <c r="J55" i="4"/>
  <c r="J57" i="4"/>
  <c r="J59" i="4"/>
  <c r="J60" i="4"/>
  <c r="J61" i="4"/>
  <c r="J62" i="4"/>
  <c r="J63" i="4"/>
  <c r="J64" i="4"/>
  <c r="J65" i="4"/>
  <c r="J68" i="4"/>
  <c r="J69" i="4"/>
  <c r="J72" i="4"/>
  <c r="J73" i="4"/>
  <c r="J76" i="4"/>
  <c r="J77" i="4"/>
  <c r="J78" i="4"/>
  <c r="J80" i="4"/>
  <c r="J81" i="4"/>
  <c r="J83" i="4"/>
  <c r="J85" i="4"/>
  <c r="J86" i="4"/>
  <c r="J87" i="4"/>
  <c r="J89" i="4"/>
  <c r="J91" i="4"/>
  <c r="J92" i="4"/>
  <c r="J93" i="4"/>
  <c r="J94" i="4"/>
  <c r="J95" i="4"/>
  <c r="J96" i="4"/>
  <c r="J97" i="4"/>
  <c r="J100" i="4"/>
  <c r="J101" i="4"/>
  <c r="J104" i="4"/>
  <c r="J105" i="4"/>
  <c r="J108" i="4"/>
  <c r="J109" i="4"/>
  <c r="J110" i="4"/>
  <c r="J112" i="4"/>
  <c r="J113" i="4"/>
  <c r="J117" i="4"/>
  <c r="J118" i="4"/>
  <c r="J119" i="4"/>
  <c r="J121" i="4"/>
  <c r="J123" i="4"/>
  <c r="J124" i="4"/>
  <c r="J125" i="4"/>
  <c r="J126" i="4"/>
  <c r="J127" i="4"/>
  <c r="J128" i="4"/>
  <c r="J129" i="4"/>
  <c r="J131" i="4"/>
  <c r="J132" i="4"/>
  <c r="J133" i="4"/>
  <c r="J134" i="4"/>
  <c r="J135" i="4"/>
  <c r="J136" i="4"/>
  <c r="J137" i="4"/>
  <c r="J139" i="4"/>
  <c r="J140" i="4"/>
  <c r="J141" i="4"/>
  <c r="J142" i="4"/>
  <c r="J144" i="4"/>
  <c r="J145" i="4"/>
  <c r="J147" i="4"/>
  <c r="J148" i="4"/>
  <c r="J149" i="4"/>
  <c r="J150" i="4"/>
  <c r="J151" i="4"/>
  <c r="J152" i="4"/>
  <c r="J153" i="4"/>
  <c r="J155" i="4"/>
  <c r="J156" i="4"/>
  <c r="J157" i="4"/>
  <c r="J158" i="4"/>
  <c r="J159" i="4"/>
  <c r="J160" i="4"/>
  <c r="J161" i="4"/>
  <c r="J163" i="4"/>
  <c r="J165" i="4"/>
  <c r="J166" i="4"/>
  <c r="J167" i="4"/>
  <c r="J169" i="4"/>
  <c r="J171" i="4"/>
  <c r="J172" i="4"/>
  <c r="J174" i="4"/>
  <c r="J175" i="4"/>
  <c r="J176" i="4"/>
  <c r="J177" i="4"/>
  <c r="J179" i="4"/>
  <c r="J181" i="4"/>
  <c r="J182" i="4"/>
  <c r="J183" i="4"/>
  <c r="J184" i="4"/>
  <c r="J185" i="4"/>
  <c r="J186" i="4"/>
  <c r="J190" i="4"/>
  <c r="J191" i="4"/>
  <c r="J193" i="4"/>
  <c r="J194" i="4"/>
  <c r="J195" i="4"/>
  <c r="J197" i="4"/>
  <c r="J198" i="4"/>
  <c r="J199" i="4"/>
  <c r="J201" i="4"/>
  <c r="J202" i="4"/>
  <c r="J203" i="4"/>
  <c r="J206" i="4"/>
  <c r="J209" i="4"/>
  <c r="J210" i="4"/>
  <c r="J211" i="4"/>
  <c r="J213" i="4"/>
  <c r="J215" i="4"/>
  <c r="J216" i="4"/>
  <c r="J217" i="4"/>
  <c r="J218" i="4"/>
  <c r="J219" i="4"/>
  <c r="J222" i="4"/>
  <c r="J223" i="4"/>
  <c r="J225" i="4"/>
  <c r="J226" i="4"/>
  <c r="J227" i="4"/>
  <c r="J229" i="4"/>
  <c r="J231" i="4"/>
  <c r="J233" i="4"/>
  <c r="D17" i="4"/>
  <c r="E21" i="4"/>
  <c r="D21" i="4"/>
  <c r="F21" i="4" s="1"/>
  <c r="O16" i="4"/>
  <c r="O15" i="4"/>
  <c r="O12" i="4"/>
  <c r="N16" i="4"/>
  <c r="N15" i="4"/>
  <c r="N12" i="4"/>
  <c r="M16" i="4"/>
  <c r="M15" i="4"/>
  <c r="M13" i="4"/>
  <c r="L16" i="4"/>
  <c r="L15" i="4"/>
  <c r="L12" i="4"/>
  <c r="K16" i="4"/>
  <c r="K15" i="4"/>
  <c r="A13" i="4"/>
  <c r="G6" i="4"/>
  <c r="G7" i="4"/>
  <c r="G5" i="4"/>
  <c r="G4" i="4"/>
  <c r="C17" i="3"/>
  <c r="Q21" i="3"/>
  <c r="Q22" i="3"/>
  <c r="Q23" i="3"/>
  <c r="Q24" i="3"/>
  <c r="Q25" i="3"/>
  <c r="Q26" i="3"/>
  <c r="Q27" i="3"/>
  <c r="Q29" i="3"/>
  <c r="Q30" i="3"/>
  <c r="Q31" i="3"/>
  <c r="Q33" i="3"/>
  <c r="Q41" i="3"/>
  <c r="E16" i="6"/>
  <c r="G46" i="3"/>
  <c r="K46" i="3" s="1"/>
  <c r="P26" i="10"/>
  <c r="P28" i="5"/>
  <c r="P49" i="5"/>
  <c r="K13" i="4"/>
  <c r="K12" i="4"/>
  <c r="M12" i="4"/>
  <c r="O13" i="4"/>
  <c r="N13" i="4"/>
  <c r="L13" i="4"/>
  <c r="G13" i="4"/>
  <c r="G12" i="4"/>
  <c r="J13" i="4"/>
  <c r="J12" i="4"/>
  <c r="H183" i="4"/>
  <c r="G183" i="4"/>
  <c r="G207" i="4"/>
  <c r="G231" i="4"/>
  <c r="H231" i="4"/>
  <c r="H199" i="4"/>
  <c r="G199" i="4"/>
  <c r="I207" i="4"/>
  <c r="J207" i="4"/>
  <c r="I189" i="4"/>
  <c r="J189" i="4"/>
  <c r="I180" i="4"/>
  <c r="J180" i="4"/>
  <c r="I162" i="4"/>
  <c r="J162" i="4"/>
  <c r="I13" i="4"/>
  <c r="G230" i="4"/>
  <c r="G221" i="4"/>
  <c r="G212" i="4"/>
  <c r="G157" i="4"/>
  <c r="G137" i="4"/>
  <c r="H13" i="4"/>
  <c r="F225" i="4"/>
  <c r="H225" i="4"/>
  <c r="F207" i="4"/>
  <c r="H207" i="4"/>
  <c r="I230" i="4"/>
  <c r="J230" i="4"/>
  <c r="I221" i="4"/>
  <c r="J221" i="4"/>
  <c r="I212" i="4"/>
  <c r="J212" i="4"/>
  <c r="G225" i="4"/>
  <c r="G189" i="4"/>
  <c r="G180" i="4"/>
  <c r="G227" i="4"/>
  <c r="F143" i="4"/>
  <c r="H143" i="4"/>
  <c r="G143" i="4"/>
  <c r="G222" i="4"/>
  <c r="G127" i="4"/>
  <c r="H179" i="4"/>
  <c r="H147" i="4"/>
  <c r="H115" i="4"/>
  <c r="F13" i="4"/>
  <c r="G195" i="4"/>
  <c r="G163" i="4"/>
  <c r="G131" i="4"/>
  <c r="G99" i="4"/>
  <c r="G67" i="4"/>
  <c r="G58" i="4"/>
  <c r="E13" i="4"/>
  <c r="P23" i="10"/>
  <c r="F23" i="3"/>
  <c r="E13" i="6"/>
  <c r="G22" i="10"/>
  <c r="I22" i="10" s="1"/>
  <c r="G33" i="5"/>
  <c r="I33" i="5"/>
  <c r="P24" i="5"/>
  <c r="G24" i="5"/>
  <c r="H24" i="5" s="1"/>
  <c r="P45" i="10"/>
  <c r="G45" i="10"/>
  <c r="I45" i="10"/>
  <c r="P39" i="5"/>
  <c r="P41" i="5"/>
  <c r="G41" i="5"/>
  <c r="I41" i="5" s="1"/>
  <c r="P41" i="9"/>
  <c r="F25" i="3"/>
  <c r="E15" i="6"/>
  <c r="P32" i="5"/>
  <c r="G38" i="10"/>
  <c r="I38" i="10" s="1"/>
  <c r="G44" i="10"/>
  <c r="I44" i="10" s="1"/>
  <c r="P33" i="10"/>
  <c r="P25" i="10"/>
  <c r="E18" i="6"/>
  <c r="F31" i="3"/>
  <c r="E45" i="3"/>
  <c r="F45" i="3"/>
  <c r="G45" i="3" s="1"/>
  <c r="K45" i="3" s="1"/>
  <c r="E40" i="3"/>
  <c r="F40" i="3"/>
  <c r="G40" i="3" s="1"/>
  <c r="I40" i="3" s="1"/>
  <c r="E32" i="3"/>
  <c r="E22" i="3"/>
  <c r="F22" i="3" s="1"/>
  <c r="G22" i="3" s="1"/>
  <c r="H22" i="3" s="1"/>
  <c r="G21" i="5"/>
  <c r="P41" i="10"/>
  <c r="E42" i="3"/>
  <c r="F42" i="3"/>
  <c r="G42" i="3" s="1"/>
  <c r="I42" i="3" s="1"/>
  <c r="G36" i="3"/>
  <c r="I36" i="3" s="1"/>
  <c r="E34" i="3"/>
  <c r="F34" i="3"/>
  <c r="G34" i="3" s="1"/>
  <c r="I34" i="3" s="1"/>
  <c r="E24" i="3"/>
  <c r="F24" i="3" s="1"/>
  <c r="G24" i="3" s="1"/>
  <c r="J24" i="3" s="1"/>
  <c r="G37" i="10"/>
  <c r="I37" i="10" s="1"/>
  <c r="G43" i="3"/>
  <c r="I43" i="3" s="1"/>
  <c r="E41" i="3"/>
  <c r="F41" i="3" s="1"/>
  <c r="E33" i="3"/>
  <c r="F33" i="3" s="1"/>
  <c r="G33" i="3" s="1"/>
  <c r="I33" i="3" s="1"/>
  <c r="P29" i="9"/>
  <c r="G25" i="3"/>
  <c r="J25" i="3" s="1"/>
  <c r="E12" i="6"/>
  <c r="E14" i="6"/>
  <c r="F32" i="3"/>
  <c r="G32" i="3" s="1"/>
  <c r="K32" i="3" s="1"/>
  <c r="E21" i="6"/>
  <c r="G23" i="3"/>
  <c r="J23" i="3" s="1"/>
  <c r="H21" i="5"/>
  <c r="G31" i="3"/>
  <c r="K31" i="3" s="1"/>
  <c r="E18" i="4"/>
  <c r="D18" i="4"/>
  <c r="E11" i="6" l="1"/>
  <c r="P57" i="3"/>
  <c r="E20" i="6"/>
  <c r="G56" i="3"/>
  <c r="K56" i="3" s="1"/>
  <c r="P56" i="3"/>
  <c r="G55" i="3"/>
  <c r="K55" i="3" s="1"/>
  <c r="P55" i="3"/>
  <c r="P36" i="9"/>
  <c r="G36" i="9"/>
  <c r="I36" i="9" s="1"/>
  <c r="S41" i="9"/>
  <c r="G56" i="9"/>
  <c r="K56" i="9" s="1"/>
  <c r="P56" i="9"/>
  <c r="G55" i="9"/>
  <c r="K55" i="9" s="1"/>
  <c r="P55" i="9"/>
  <c r="P26" i="5"/>
  <c r="G26" i="5"/>
  <c r="H26" i="5" s="1"/>
  <c r="G48" i="5"/>
  <c r="I48" i="5" s="1"/>
  <c r="P48" i="5"/>
  <c r="P40" i="5"/>
  <c r="G40" i="5"/>
  <c r="I40" i="5" s="1"/>
  <c r="P35" i="5"/>
  <c r="G35" i="5"/>
  <c r="I35" i="5" s="1"/>
  <c r="P47" i="5"/>
  <c r="G47" i="5"/>
  <c r="I47" i="5" s="1"/>
  <c r="P44" i="5"/>
  <c r="G44" i="5"/>
  <c r="I44" i="5" s="1"/>
  <c r="G31" i="5"/>
  <c r="H31" i="5" s="1"/>
  <c r="P31" i="5"/>
  <c r="P43" i="5"/>
  <c r="G43" i="5"/>
  <c r="I43" i="5" s="1"/>
  <c r="P30" i="5"/>
  <c r="G30" i="5"/>
  <c r="R30" i="5" s="1"/>
  <c r="G46" i="5"/>
  <c r="I46" i="5" s="1"/>
  <c r="P46" i="5"/>
  <c r="P29" i="5"/>
  <c r="G29" i="5"/>
  <c r="R29" i="5" s="1"/>
  <c r="G22" i="5"/>
  <c r="I22" i="5" s="1"/>
  <c r="P22" i="5"/>
  <c r="P38" i="5"/>
  <c r="G38" i="5"/>
  <c r="I38" i="5" s="1"/>
  <c r="P45" i="5"/>
  <c r="G27" i="5"/>
  <c r="H27" i="5" s="1"/>
  <c r="P25" i="5"/>
  <c r="G23" i="5"/>
  <c r="H23" i="5" s="1"/>
  <c r="P53" i="5"/>
  <c r="P34" i="5"/>
  <c r="P42" i="5"/>
  <c r="G36" i="5"/>
  <c r="I36" i="5" s="1"/>
  <c r="G55" i="5"/>
  <c r="I55" i="5" s="1"/>
  <c r="P55" i="5"/>
  <c r="P56" i="5"/>
  <c r="G34" i="10"/>
  <c r="I34" i="10" s="1"/>
  <c r="P34" i="10"/>
  <c r="G31" i="10"/>
  <c r="H31" i="10" s="1"/>
  <c r="P31" i="10"/>
  <c r="P30" i="10"/>
  <c r="G30" i="10"/>
  <c r="R30" i="10" s="1"/>
  <c r="G24" i="10"/>
  <c r="H24" i="10" s="1"/>
  <c r="P24" i="10"/>
  <c r="G28" i="10"/>
  <c r="I28" i="10" s="1"/>
  <c r="P28" i="10"/>
  <c r="P47" i="10"/>
  <c r="G47" i="10"/>
  <c r="I47" i="10" s="1"/>
  <c r="G46" i="10"/>
  <c r="I46" i="10" s="1"/>
  <c r="P46" i="10"/>
  <c r="G42" i="10"/>
  <c r="I42" i="10" s="1"/>
  <c r="P42" i="10"/>
  <c r="G27" i="10"/>
  <c r="H27" i="10" s="1"/>
  <c r="P27" i="10"/>
  <c r="P40" i="10"/>
  <c r="G40" i="10"/>
  <c r="I40" i="10" s="1"/>
  <c r="G39" i="10"/>
  <c r="I39" i="10" s="1"/>
  <c r="P39" i="10"/>
  <c r="G35" i="10"/>
  <c r="I35" i="10" s="1"/>
  <c r="P35" i="10"/>
  <c r="G48" i="10"/>
  <c r="I48" i="10" s="1"/>
  <c r="P48" i="10"/>
  <c r="P21" i="10"/>
  <c r="G21" i="10"/>
  <c r="H21" i="10" s="1"/>
  <c r="G43" i="10"/>
  <c r="I43" i="10" s="1"/>
  <c r="G32" i="10"/>
  <c r="I32" i="10" s="1"/>
  <c r="G29" i="10"/>
  <c r="R29" i="10" s="1"/>
  <c r="P49" i="10"/>
  <c r="P36" i="10"/>
  <c r="G53" i="10"/>
  <c r="I53" i="10" s="1"/>
  <c r="G55" i="10"/>
  <c r="I55" i="10" s="1"/>
  <c r="P55" i="10"/>
  <c r="P56" i="10"/>
  <c r="H22" i="4"/>
  <c r="G22" i="4"/>
  <c r="H47" i="4"/>
  <c r="G47" i="4"/>
  <c r="I45" i="4"/>
  <c r="J45" i="4" s="1"/>
  <c r="V13" i="3"/>
  <c r="I47" i="4"/>
  <c r="J47" i="4" s="1"/>
  <c r="I39" i="4"/>
  <c r="J39" i="4" s="1"/>
  <c r="I31" i="4"/>
  <c r="J31" i="4" s="1"/>
  <c r="I23" i="4"/>
  <c r="J23" i="4" s="1"/>
  <c r="I42" i="4"/>
  <c r="J42" i="4" s="1"/>
  <c r="I46" i="4"/>
  <c r="J46" i="4" s="1"/>
  <c r="I38" i="4"/>
  <c r="J38" i="4" s="1"/>
  <c r="I30" i="4"/>
  <c r="J30" i="4" s="1"/>
  <c r="P25" i="3"/>
  <c r="S25" i="3" s="1"/>
  <c r="G57" i="10"/>
  <c r="I57" i="10" s="1"/>
  <c r="P57" i="10"/>
  <c r="G57" i="5"/>
  <c r="I57" i="5" s="1"/>
  <c r="P57" i="5"/>
  <c r="G57" i="9"/>
  <c r="K57" i="9" s="1"/>
  <c r="P57" i="9"/>
  <c r="G30" i="4"/>
  <c r="H30" i="4"/>
  <c r="H36" i="4"/>
  <c r="G36" i="4"/>
  <c r="H35" i="4"/>
  <c r="G35" i="4"/>
  <c r="H46" i="4"/>
  <c r="G46" i="4"/>
  <c r="G29" i="4"/>
  <c r="P31" i="9"/>
  <c r="S31" i="9" s="1"/>
  <c r="V18" i="9"/>
  <c r="P22" i="9"/>
  <c r="P34" i="9"/>
  <c r="P32" i="9"/>
  <c r="H28" i="4"/>
  <c r="F29" i="4"/>
  <c r="H29" i="4" s="1"/>
  <c r="I48" i="4"/>
  <c r="J48" i="4" s="1"/>
  <c r="I40" i="4"/>
  <c r="J40" i="4" s="1"/>
  <c r="I32" i="4"/>
  <c r="J32" i="4" s="1"/>
  <c r="P37" i="9"/>
  <c r="P21" i="9"/>
  <c r="V17" i="9"/>
  <c r="P53" i="9"/>
  <c r="I33" i="4"/>
  <c r="J33" i="4" s="1"/>
  <c r="I21" i="4"/>
  <c r="J21" i="4" s="1"/>
  <c r="P40" i="9"/>
  <c r="P44" i="9"/>
  <c r="P46" i="9"/>
  <c r="V7" i="9"/>
  <c r="P28" i="9"/>
  <c r="P33" i="9"/>
  <c r="S33" i="9" s="1"/>
  <c r="P54" i="3"/>
  <c r="P43" i="9"/>
  <c r="P48" i="9"/>
  <c r="P23" i="9"/>
  <c r="P49" i="9"/>
  <c r="P24" i="9"/>
  <c r="S24" i="9" s="1"/>
  <c r="V3" i="9"/>
  <c r="H43" i="4"/>
  <c r="I43" i="4"/>
  <c r="J43" i="4" s="1"/>
  <c r="P43" i="3"/>
  <c r="V15" i="9"/>
  <c r="V8" i="9"/>
  <c r="P38" i="9"/>
  <c r="I29" i="4"/>
  <c r="J29" i="4" s="1"/>
  <c r="V12" i="9"/>
  <c r="V2" i="9"/>
  <c r="P39" i="9"/>
  <c r="P25" i="9"/>
  <c r="S25" i="9" s="1"/>
  <c r="V9" i="9"/>
  <c r="V16" i="9"/>
  <c r="P30" i="9"/>
  <c r="V11" i="9"/>
  <c r="P53" i="3"/>
  <c r="P41" i="3"/>
  <c r="G41" i="3"/>
  <c r="K41" i="3" s="1"/>
  <c r="P52" i="10"/>
  <c r="G52" i="10"/>
  <c r="I52" i="10" s="1"/>
  <c r="G54" i="10"/>
  <c r="I54" i="10" s="1"/>
  <c r="P54" i="10"/>
  <c r="G50" i="10"/>
  <c r="P50" i="10"/>
  <c r="P51" i="10"/>
  <c r="G54" i="5"/>
  <c r="I54" i="5" s="1"/>
  <c r="P54" i="5"/>
  <c r="G50" i="5"/>
  <c r="P50" i="5"/>
  <c r="P51" i="5"/>
  <c r="P54" i="9"/>
  <c r="G54" i="9"/>
  <c r="K54" i="9" s="1"/>
  <c r="G51" i="9"/>
  <c r="K51" i="9" s="1"/>
  <c r="P51" i="9"/>
  <c r="G50" i="9"/>
  <c r="P50" i="9"/>
  <c r="P52" i="9"/>
  <c r="G52" i="3"/>
  <c r="K52" i="3" s="1"/>
  <c r="P52" i="3"/>
  <c r="G51" i="3"/>
  <c r="K51" i="3" s="1"/>
  <c r="P51" i="3"/>
  <c r="G50" i="3"/>
  <c r="P50" i="3"/>
  <c r="G53" i="3"/>
  <c r="K53" i="3" s="1"/>
  <c r="F44" i="4"/>
  <c r="H44" i="4" s="1"/>
  <c r="I44" i="4"/>
  <c r="J44" i="4" s="1"/>
  <c r="G38" i="4"/>
  <c r="H38" i="4"/>
  <c r="F24" i="4"/>
  <c r="G24" i="4"/>
  <c r="I24" i="4"/>
  <c r="V14" i="3"/>
  <c r="P28" i="3"/>
  <c r="V12" i="3"/>
  <c r="V10" i="3"/>
  <c r="P45" i="3"/>
  <c r="V19" i="3"/>
  <c r="V4" i="3"/>
  <c r="P44" i="3"/>
  <c r="P36" i="3"/>
  <c r="V3" i="3"/>
  <c r="P21" i="3"/>
  <c r="V5" i="3"/>
  <c r="P27" i="3"/>
  <c r="S27" i="3" s="1"/>
  <c r="P49" i="3"/>
  <c r="P34" i="3"/>
  <c r="V2" i="3"/>
  <c r="P37" i="3"/>
  <c r="P33" i="3"/>
  <c r="S33" i="3" s="1"/>
  <c r="V18" i="3"/>
  <c r="V6" i="3"/>
  <c r="P38" i="3"/>
  <c r="V8" i="3"/>
  <c r="P35" i="3"/>
  <c r="P42" i="3"/>
  <c r="P31" i="3"/>
  <c r="S31" i="3" s="1"/>
  <c r="P24" i="3"/>
  <c r="S24" i="3" s="1"/>
  <c r="V9" i="3"/>
  <c r="P29" i="3"/>
  <c r="V17" i="3"/>
  <c r="V16" i="3"/>
  <c r="P23" i="3"/>
  <c r="P32" i="3"/>
  <c r="P46" i="3"/>
  <c r="V11" i="3"/>
  <c r="P30" i="3"/>
  <c r="P39" i="3"/>
  <c r="G34" i="4"/>
  <c r="P48" i="3"/>
  <c r="P47" i="3"/>
  <c r="H33" i="4"/>
  <c r="G33" i="4"/>
  <c r="P22" i="3"/>
  <c r="V7" i="3"/>
  <c r="P40" i="3"/>
  <c r="V15" i="3"/>
  <c r="F41" i="4"/>
  <c r="H41" i="4" s="1"/>
  <c r="I41" i="4"/>
  <c r="J41" i="4" s="1"/>
  <c r="H31" i="4"/>
  <c r="G31" i="4"/>
  <c r="F27" i="4"/>
  <c r="I27" i="4"/>
  <c r="J27" i="4" s="1"/>
  <c r="H26" i="4"/>
  <c r="G26" i="4"/>
  <c r="H21" i="4"/>
  <c r="G21" i="4"/>
  <c r="P26" i="3"/>
  <c r="S26" i="3" s="1"/>
  <c r="I34" i="4"/>
  <c r="J34" i="4" s="1"/>
  <c r="G45" i="4"/>
  <c r="H48" i="4"/>
  <c r="H25" i="4"/>
  <c r="V14" i="9"/>
  <c r="V10" i="9"/>
  <c r="V13" i="9"/>
  <c r="P47" i="9"/>
  <c r="G23" i="4"/>
  <c r="G39" i="4"/>
  <c r="P42" i="9"/>
  <c r="G32" i="4"/>
  <c r="F42" i="4"/>
  <c r="P45" i="9"/>
  <c r="P35" i="9"/>
  <c r="V19" i="9"/>
  <c r="P27" i="9"/>
  <c r="S27" i="9" s="1"/>
  <c r="E14" i="9" s="1"/>
  <c r="V6" i="9"/>
  <c r="G40" i="4"/>
  <c r="V5" i="9"/>
  <c r="C12" i="9"/>
  <c r="I18" i="4"/>
  <c r="C12" i="3"/>
  <c r="C11" i="5"/>
  <c r="C11" i="10"/>
  <c r="C12" i="10"/>
  <c r="F18" i="4"/>
  <c r="C11" i="9"/>
  <c r="C11" i="3"/>
  <c r="C12" i="5"/>
  <c r="O56" i="3" l="1"/>
  <c r="O55" i="3"/>
  <c r="O56" i="9"/>
  <c r="O55" i="9"/>
  <c r="G44" i="4"/>
  <c r="O57" i="9"/>
  <c r="O57" i="3"/>
  <c r="S41" i="3"/>
  <c r="C16" i="10"/>
  <c r="D18" i="10" s="1"/>
  <c r="O21" i="10"/>
  <c r="O23" i="10"/>
  <c r="O22" i="10"/>
  <c r="C15" i="10"/>
  <c r="I50" i="10"/>
  <c r="C16" i="5"/>
  <c r="D18" i="5" s="1"/>
  <c r="O21" i="5"/>
  <c r="O22" i="5"/>
  <c r="C15" i="5"/>
  <c r="C18" i="5" s="1"/>
  <c r="O23" i="5"/>
  <c r="I50" i="5"/>
  <c r="C16" i="9"/>
  <c r="D18" i="9" s="1"/>
  <c r="O54" i="9"/>
  <c r="O53" i="9"/>
  <c r="O52" i="9"/>
  <c r="O51" i="9"/>
  <c r="O50" i="9"/>
  <c r="O25" i="9"/>
  <c r="O45" i="9"/>
  <c r="O46" i="9"/>
  <c r="O38" i="9"/>
  <c r="C15" i="9"/>
  <c r="C18" i="9" s="1"/>
  <c r="O41" i="9"/>
  <c r="O33" i="9"/>
  <c r="O29" i="9"/>
  <c r="O48" i="9"/>
  <c r="O49" i="9"/>
  <c r="O22" i="9"/>
  <c r="O32" i="9"/>
  <c r="O34" i="9"/>
  <c r="O37" i="9"/>
  <c r="O40" i="9"/>
  <c r="O44" i="9"/>
  <c r="O47" i="9"/>
  <c r="O27" i="9"/>
  <c r="O28" i="9"/>
  <c r="O31" i="9"/>
  <c r="O26" i="9"/>
  <c r="O35" i="9"/>
  <c r="O39" i="9"/>
  <c r="O43" i="9"/>
  <c r="O21" i="9"/>
  <c r="O36" i="9"/>
  <c r="O24" i="9"/>
  <c r="O30" i="9"/>
  <c r="O23" i="9"/>
  <c r="O42" i="9"/>
  <c r="K50" i="9"/>
  <c r="O54" i="3"/>
  <c r="O53" i="3"/>
  <c r="O52" i="3"/>
  <c r="O51" i="3"/>
  <c r="O50" i="3"/>
  <c r="O44" i="3"/>
  <c r="C15" i="3"/>
  <c r="C18" i="3" s="1"/>
  <c r="O37" i="3"/>
  <c r="O43" i="3"/>
  <c r="O40" i="3"/>
  <c r="O48" i="3"/>
  <c r="O26" i="3"/>
  <c r="O24" i="3"/>
  <c r="O23" i="3"/>
  <c r="O27" i="3"/>
  <c r="O39" i="3"/>
  <c r="O30" i="3"/>
  <c r="O35" i="3"/>
  <c r="O25" i="3"/>
  <c r="O42" i="3"/>
  <c r="O47" i="3"/>
  <c r="O28" i="3"/>
  <c r="O45" i="3"/>
  <c r="O38" i="3"/>
  <c r="O46" i="3"/>
  <c r="O49" i="3"/>
  <c r="O29" i="3"/>
  <c r="O41" i="3"/>
  <c r="O21" i="3"/>
  <c r="O33" i="3"/>
  <c r="O34" i="3"/>
  <c r="O22" i="3"/>
  <c r="O32" i="3"/>
  <c r="O31" i="3"/>
  <c r="O36" i="3"/>
  <c r="C16" i="3"/>
  <c r="D18" i="3" s="1"/>
  <c r="K50" i="3"/>
  <c r="M6" i="4"/>
  <c r="H27" i="4"/>
  <c r="G27" i="4"/>
  <c r="E14" i="3"/>
  <c r="G41" i="4"/>
  <c r="J24" i="4"/>
  <c r="G42" i="4"/>
  <c r="H42" i="4"/>
  <c r="H24" i="4"/>
  <c r="G18" i="4"/>
  <c r="J18" i="4"/>
  <c r="H18" i="4"/>
  <c r="F18" i="10" l="1"/>
  <c r="F19" i="10" s="1"/>
  <c r="C18" i="10"/>
  <c r="F18" i="9"/>
  <c r="F19" i="9" s="1"/>
  <c r="F18" i="5"/>
  <c r="F19" i="5" s="1"/>
  <c r="F18" i="3"/>
  <c r="F19" i="3" s="1"/>
  <c r="M4" i="4"/>
  <c r="M2" i="4"/>
  <c r="M1" i="4"/>
  <c r="M5" i="4"/>
  <c r="M3" i="4"/>
  <c r="O216" i="4" l="1"/>
  <c r="O184" i="4"/>
  <c r="O152" i="4"/>
  <c r="O120" i="4"/>
  <c r="O88" i="4"/>
  <c r="O56" i="4"/>
  <c r="O206" i="4"/>
  <c r="O174" i="4"/>
  <c r="O142" i="4"/>
  <c r="O110" i="4"/>
  <c r="O173" i="4"/>
  <c r="O123" i="4"/>
  <c r="O153" i="4"/>
  <c r="O135" i="4"/>
  <c r="O197" i="4"/>
  <c r="O163" i="4"/>
  <c r="O177" i="4"/>
  <c r="O143" i="4"/>
  <c r="O55" i="4"/>
  <c r="O105" i="4"/>
  <c r="O133" i="4"/>
  <c r="O43" i="4"/>
  <c r="O22" i="4"/>
  <c r="O82" i="4"/>
  <c r="O212" i="4"/>
  <c r="O180" i="4"/>
  <c r="O148" i="4"/>
  <c r="O116" i="4"/>
  <c r="O84" i="4"/>
  <c r="O52" i="4"/>
  <c r="O202" i="4"/>
  <c r="O170" i="4"/>
  <c r="O138" i="4"/>
  <c r="O106" i="4"/>
  <c r="O157" i="4"/>
  <c r="O107" i="4"/>
  <c r="O137" i="4"/>
  <c r="O119" i="4"/>
  <c r="O181" i="4"/>
  <c r="O147" i="4"/>
  <c r="O161" i="4"/>
  <c r="O127" i="4"/>
  <c r="O24" i="4"/>
  <c r="O91" i="4"/>
  <c r="O101" i="4"/>
  <c r="O36" i="4"/>
  <c r="O39" i="4"/>
  <c r="O78" i="4"/>
  <c r="O141" i="4"/>
  <c r="O23" i="4"/>
  <c r="O204" i="4"/>
  <c r="O172" i="4"/>
  <c r="O140" i="4"/>
  <c r="O108" i="4"/>
  <c r="O76" i="4"/>
  <c r="O226" i="4"/>
  <c r="O194" i="4"/>
  <c r="O162" i="4"/>
  <c r="O130" i="4"/>
  <c r="O98" i="4"/>
  <c r="O203" i="4"/>
  <c r="O233" i="4"/>
  <c r="O215" i="4"/>
  <c r="O77" i="4"/>
  <c r="O149" i="4"/>
  <c r="O115" i="4"/>
  <c r="O223" i="4"/>
  <c r="O95" i="4"/>
  <c r="O109" i="4"/>
  <c r="O81" i="4"/>
  <c r="O38" i="4"/>
  <c r="O70" i="4"/>
  <c r="O125" i="4"/>
  <c r="O117" i="4"/>
  <c r="O57" i="4"/>
  <c r="O67" i="4"/>
  <c r="O232" i="4"/>
  <c r="O200" i="4"/>
  <c r="O168" i="4"/>
  <c r="O136" i="4"/>
  <c r="O104" i="4"/>
  <c r="O72" i="4"/>
  <c r="O222" i="4"/>
  <c r="O190" i="4"/>
  <c r="O158" i="4"/>
  <c r="O126" i="4"/>
  <c r="O94" i="4"/>
  <c r="O187" i="4"/>
  <c r="O217" i="4"/>
  <c r="O199" i="4"/>
  <c r="O74" i="4"/>
  <c r="O227" i="4"/>
  <c r="O99" i="4"/>
  <c r="O207" i="4"/>
  <c r="O90" i="4"/>
  <c r="O69" i="4"/>
  <c r="O79" i="4"/>
  <c r="O29" i="4"/>
  <c r="O66" i="4"/>
  <c r="O93" i="4"/>
  <c r="O89" i="4"/>
  <c r="O53" i="4"/>
  <c r="O63" i="4"/>
  <c r="O228" i="4"/>
  <c r="O196" i="4"/>
  <c r="O164" i="4"/>
  <c r="O132" i="4"/>
  <c r="O100" i="4"/>
  <c r="O68" i="4"/>
  <c r="O218" i="4"/>
  <c r="O186" i="4"/>
  <c r="O154" i="4"/>
  <c r="O122" i="4"/>
  <c r="O221" i="4"/>
  <c r="O171" i="4"/>
  <c r="O201" i="4"/>
  <c r="O183" i="4"/>
  <c r="O71" i="4"/>
  <c r="O211" i="4"/>
  <c r="O225" i="4"/>
  <c r="O191" i="4"/>
  <c r="O87" i="4"/>
  <c r="O65" i="4"/>
  <c r="O75" i="4"/>
  <c r="O129" i="4"/>
  <c r="O62" i="4"/>
  <c r="O41" i="4"/>
  <c r="O86" i="4"/>
  <c r="O51" i="4"/>
  <c r="O59" i="4"/>
  <c r="O192" i="4"/>
  <c r="O112" i="4"/>
  <c r="O210" i="4"/>
  <c r="O118" i="4"/>
  <c r="O85" i="4"/>
  <c r="O213" i="4"/>
  <c r="O175" i="4"/>
  <c r="O83" i="4"/>
  <c r="O25" i="4"/>
  <c r="O113" i="4"/>
  <c r="O188" i="4"/>
  <c r="O96" i="4"/>
  <c r="O198" i="4"/>
  <c r="O114" i="4"/>
  <c r="O185" i="4"/>
  <c r="O165" i="4"/>
  <c r="O159" i="4"/>
  <c r="O47" i="4"/>
  <c r="O32" i="4"/>
  <c r="O44" i="4"/>
  <c r="O176" i="4"/>
  <c r="O92" i="4"/>
  <c r="O182" i="4"/>
  <c r="O102" i="4"/>
  <c r="O169" i="4"/>
  <c r="O195" i="4"/>
  <c r="O111" i="4"/>
  <c r="O40" i="4"/>
  <c r="O34" i="4"/>
  <c r="O35" i="4"/>
  <c r="O160" i="4"/>
  <c r="O80" i="4"/>
  <c r="O178" i="4"/>
  <c r="O205" i="4"/>
  <c r="O231" i="4"/>
  <c r="O179" i="4"/>
  <c r="O61" i="4"/>
  <c r="O45" i="4"/>
  <c r="O121" i="4"/>
  <c r="O28" i="4"/>
  <c r="O156" i="4"/>
  <c r="O64" i="4"/>
  <c r="O166" i="4"/>
  <c r="O189" i="4"/>
  <c r="O167" i="4"/>
  <c r="O131" i="4"/>
  <c r="O58" i="4"/>
  <c r="O97" i="4"/>
  <c r="O48" i="4"/>
  <c r="O73" i="4"/>
  <c r="O224" i="4"/>
  <c r="O144" i="4"/>
  <c r="O60" i="4"/>
  <c r="O150" i="4"/>
  <c r="O219" i="4"/>
  <c r="O151" i="4"/>
  <c r="O209" i="4"/>
  <c r="O21" i="4"/>
  <c r="O54" i="4"/>
  <c r="O46" i="4"/>
  <c r="O49" i="4"/>
  <c r="O124" i="4"/>
  <c r="O229" i="4"/>
  <c r="O30" i="4"/>
  <c r="O230" i="4"/>
  <c r="O193" i="4"/>
  <c r="O42" i="4"/>
  <c r="O214" i="4"/>
  <c r="O145" i="4"/>
  <c r="O31" i="4"/>
  <c r="O146" i="4"/>
  <c r="O33" i="4"/>
  <c r="O134" i="4"/>
  <c r="O26" i="4"/>
  <c r="O220" i="4"/>
  <c r="O155" i="4"/>
  <c r="O27" i="4"/>
  <c r="O128" i="4"/>
  <c r="O103" i="4"/>
  <c r="O37" i="4"/>
  <c r="O208" i="4"/>
  <c r="O139" i="4"/>
  <c r="O50" i="4"/>
  <c r="M231" i="4"/>
  <c r="M199" i="4"/>
  <c r="M167" i="4"/>
  <c r="M135" i="4"/>
  <c r="M103" i="4"/>
  <c r="M71" i="4"/>
  <c r="M221" i="4"/>
  <c r="M189" i="4"/>
  <c r="M157" i="4"/>
  <c r="M125" i="4"/>
  <c r="M93" i="4"/>
  <c r="M214" i="4"/>
  <c r="M90" i="4"/>
  <c r="M130" i="4"/>
  <c r="M224" i="4"/>
  <c r="M174" i="4"/>
  <c r="M188" i="4"/>
  <c r="M154" i="4"/>
  <c r="M120" i="4"/>
  <c r="M51" i="4"/>
  <c r="M223" i="4"/>
  <c r="M191" i="4"/>
  <c r="M159" i="4"/>
  <c r="M127" i="4"/>
  <c r="M95" i="4"/>
  <c r="M63" i="4"/>
  <c r="M213" i="4"/>
  <c r="M181" i="4"/>
  <c r="M149" i="4"/>
  <c r="M117" i="4"/>
  <c r="M216" i="4"/>
  <c r="M182" i="4"/>
  <c r="M219" i="4"/>
  <c r="M187" i="4"/>
  <c r="M155" i="4"/>
  <c r="M123" i="4"/>
  <c r="M91" i="4"/>
  <c r="M59" i="4"/>
  <c r="M209" i="4"/>
  <c r="M177" i="4"/>
  <c r="M145" i="4"/>
  <c r="M113" i="4"/>
  <c r="M200" i="4"/>
  <c r="M166" i="4"/>
  <c r="M215" i="4"/>
  <c r="M183" i="4"/>
  <c r="M151" i="4"/>
  <c r="M119" i="4"/>
  <c r="M87" i="4"/>
  <c r="M55" i="4"/>
  <c r="M205" i="4"/>
  <c r="M173" i="4"/>
  <c r="M141" i="4"/>
  <c r="M109" i="4"/>
  <c r="M184" i="4"/>
  <c r="M150" i="4"/>
  <c r="M180" i="4"/>
  <c r="M194" i="4"/>
  <c r="M85" i="4"/>
  <c r="M160" i="4"/>
  <c r="M110" i="4"/>
  <c r="M218" i="4"/>
  <c r="M72" i="4"/>
  <c r="M23" i="4"/>
  <c r="M227" i="4"/>
  <c r="M163" i="4"/>
  <c r="M99" i="4"/>
  <c r="M217" i="4"/>
  <c r="M153" i="4"/>
  <c r="M232" i="4"/>
  <c r="M228" i="4"/>
  <c r="M210" i="4"/>
  <c r="M56" i="4"/>
  <c r="M158" i="4"/>
  <c r="M140" i="4"/>
  <c r="M66" i="4"/>
  <c r="M42" i="4"/>
  <c r="M33" i="4"/>
  <c r="M62" i="4"/>
  <c r="M136" i="4"/>
  <c r="M50" i="4"/>
  <c r="M74" i="4"/>
  <c r="M89" i="4"/>
  <c r="M211" i="4"/>
  <c r="M147" i="4"/>
  <c r="M83" i="4"/>
  <c r="M201" i="4"/>
  <c r="M137" i="4"/>
  <c r="M168" i="4"/>
  <c r="M212" i="4"/>
  <c r="M178" i="4"/>
  <c r="M53" i="4"/>
  <c r="M142" i="4"/>
  <c r="M202" i="4"/>
  <c r="M22" i="4"/>
  <c r="M35" i="4"/>
  <c r="M108" i="4"/>
  <c r="M27" i="4"/>
  <c r="M132" i="4"/>
  <c r="M43" i="4"/>
  <c r="M70" i="4"/>
  <c r="M46" i="4"/>
  <c r="M207" i="4"/>
  <c r="M143" i="4"/>
  <c r="M79" i="4"/>
  <c r="M197" i="4"/>
  <c r="M133" i="4"/>
  <c r="M152" i="4"/>
  <c r="M196" i="4"/>
  <c r="M162" i="4"/>
  <c r="M208" i="4"/>
  <c r="M126" i="4"/>
  <c r="M186" i="4"/>
  <c r="M86" i="4"/>
  <c r="M112" i="4"/>
  <c r="M47" i="4"/>
  <c r="M21" i="4"/>
  <c r="M100" i="4"/>
  <c r="M128" i="4"/>
  <c r="M48" i="4"/>
  <c r="M39" i="4"/>
  <c r="M203" i="4"/>
  <c r="M139" i="4"/>
  <c r="M75" i="4"/>
  <c r="M193" i="4"/>
  <c r="M129" i="4"/>
  <c r="M230" i="4"/>
  <c r="M164" i="4"/>
  <c r="M146" i="4"/>
  <c r="M192" i="4"/>
  <c r="M94" i="4"/>
  <c r="M170" i="4"/>
  <c r="M44" i="4"/>
  <c r="M81" i="4"/>
  <c r="M38" i="4"/>
  <c r="M144" i="4"/>
  <c r="M68" i="4"/>
  <c r="M96" i="4"/>
  <c r="M41" i="4"/>
  <c r="M30" i="4"/>
  <c r="M195" i="4"/>
  <c r="M131" i="4"/>
  <c r="M67" i="4"/>
  <c r="M185" i="4"/>
  <c r="M121" i="4"/>
  <c r="M198" i="4"/>
  <c r="M148" i="4"/>
  <c r="M114" i="4"/>
  <c r="M176" i="4"/>
  <c r="M220" i="4"/>
  <c r="M138" i="4"/>
  <c r="M37" i="4"/>
  <c r="M77" i="4"/>
  <c r="M31" i="4"/>
  <c r="M104" i="4"/>
  <c r="M64" i="4"/>
  <c r="M84" i="4"/>
  <c r="M32" i="4"/>
  <c r="M28" i="4"/>
  <c r="M179" i="4"/>
  <c r="M115" i="4"/>
  <c r="M233" i="4"/>
  <c r="M169" i="4"/>
  <c r="M105" i="4"/>
  <c r="M134" i="4"/>
  <c r="M7" i="4"/>
  <c r="E6" i="4" s="1"/>
  <c r="E9" i="4" s="1"/>
  <c r="M98" i="4"/>
  <c r="M222" i="4"/>
  <c r="M204" i="4"/>
  <c r="M122" i="4"/>
  <c r="M116" i="4"/>
  <c r="M73" i="4"/>
  <c r="M24" i="4"/>
  <c r="M52" i="4"/>
  <c r="M60" i="4"/>
  <c r="M80" i="4"/>
  <c r="M25" i="4"/>
  <c r="M61" i="4"/>
  <c r="M225" i="4"/>
  <c r="M226" i="4"/>
  <c r="M69" i="4"/>
  <c r="M34" i="4"/>
  <c r="M165" i="4"/>
  <c r="M88" i="4"/>
  <c r="M65" i="4"/>
  <c r="M58" i="4"/>
  <c r="M161" i="4"/>
  <c r="M82" i="4"/>
  <c r="M57" i="4"/>
  <c r="M54" i="4"/>
  <c r="M175" i="4"/>
  <c r="M101" i="4"/>
  <c r="M206" i="4"/>
  <c r="M49" i="4"/>
  <c r="M78" i="4"/>
  <c r="M171" i="4"/>
  <c r="M97" i="4"/>
  <c r="M190" i="4"/>
  <c r="M40" i="4"/>
  <c r="M76" i="4"/>
  <c r="M111" i="4"/>
  <c r="M118" i="4"/>
  <c r="M172" i="4"/>
  <c r="M36" i="4"/>
  <c r="M124" i="4"/>
  <c r="M229" i="4"/>
  <c r="M106" i="4"/>
  <c r="M45" i="4"/>
  <c r="M26" i="4"/>
  <c r="M102" i="4"/>
  <c r="M156" i="4"/>
  <c r="M29" i="4"/>
  <c r="M92" i="4"/>
  <c r="M107" i="4"/>
  <c r="N182" i="4"/>
  <c r="N205" i="4"/>
  <c r="N141" i="4"/>
  <c r="N219" i="4"/>
  <c r="N155" i="4"/>
  <c r="N192" i="4"/>
  <c r="N128" i="4"/>
  <c r="N62" i="4"/>
  <c r="N26" i="4"/>
  <c r="N174" i="4"/>
  <c r="N188" i="4"/>
  <c r="N124" i="4"/>
  <c r="N211" i="4"/>
  <c r="N147" i="4"/>
  <c r="N184" i="4"/>
  <c r="N120" i="4"/>
  <c r="N52" i="4"/>
  <c r="N127" i="4"/>
  <c r="N167" i="4"/>
  <c r="N69" i="4"/>
  <c r="N83" i="4"/>
  <c r="N29" i="4"/>
  <c r="N111" i="4"/>
  <c r="N107" i="4"/>
  <c r="N25" i="4"/>
  <c r="N106" i="4"/>
  <c r="N175" i="4"/>
  <c r="N196" i="4"/>
  <c r="N132" i="4"/>
  <c r="N210" i="4"/>
  <c r="N146" i="4"/>
  <c r="N185" i="4"/>
  <c r="N121" i="4"/>
  <c r="N59" i="4"/>
  <c r="N231" i="4"/>
  <c r="N158" i="4"/>
  <c r="N181" i="4"/>
  <c r="N117" i="4"/>
  <c r="N202" i="4"/>
  <c r="N138" i="4"/>
  <c r="N177" i="4"/>
  <c r="N113" i="4"/>
  <c r="N48" i="4"/>
  <c r="N102" i="4"/>
  <c r="N130" i="4"/>
  <c r="N230" i="4"/>
  <c r="N166" i="4"/>
  <c r="N189" i="4"/>
  <c r="N125" i="4"/>
  <c r="N203" i="4"/>
  <c r="N139" i="4"/>
  <c r="N176" i="4"/>
  <c r="N112" i="4"/>
  <c r="N50" i="4"/>
  <c r="N222" i="4"/>
  <c r="N151" i="4"/>
  <c r="N172" i="4"/>
  <c r="N108" i="4"/>
  <c r="N195" i="4"/>
  <c r="N232" i="4"/>
  <c r="N168" i="4"/>
  <c r="N104" i="4"/>
  <c r="N44" i="4"/>
  <c r="N95" i="4"/>
  <c r="N123" i="4"/>
  <c r="N63" i="4"/>
  <c r="N47" i="4"/>
  <c r="N90" i="4"/>
  <c r="N60" i="4"/>
  <c r="N76" i="4"/>
  <c r="N135" i="4"/>
  <c r="N86" i="4"/>
  <c r="N223" i="4"/>
  <c r="N159" i="4"/>
  <c r="N180" i="4"/>
  <c r="N116" i="4"/>
  <c r="N194" i="4"/>
  <c r="N233" i="4"/>
  <c r="N169" i="4"/>
  <c r="N105" i="4"/>
  <c r="N46" i="4"/>
  <c r="N215" i="4"/>
  <c r="N229" i="4"/>
  <c r="N165" i="4"/>
  <c r="N101" i="4"/>
  <c r="N186" i="4"/>
  <c r="N225" i="4"/>
  <c r="N214" i="4"/>
  <c r="N150" i="4"/>
  <c r="N173" i="4"/>
  <c r="N109" i="4"/>
  <c r="N187" i="4"/>
  <c r="N224" i="4"/>
  <c r="N160" i="4"/>
  <c r="N96" i="4"/>
  <c r="N42" i="4"/>
  <c r="N206" i="4"/>
  <c r="N220" i="4"/>
  <c r="N156" i="4"/>
  <c r="N92" i="4"/>
  <c r="N179" i="4"/>
  <c r="N216" i="4"/>
  <c r="N152" i="4"/>
  <c r="N84" i="4"/>
  <c r="N36" i="4"/>
  <c r="N57" i="4"/>
  <c r="N88" i="4"/>
  <c r="N126" i="4"/>
  <c r="N24" i="4"/>
  <c r="N58" i="4"/>
  <c r="N27" i="4"/>
  <c r="N72" i="4"/>
  <c r="N103" i="4"/>
  <c r="N134" i="4"/>
  <c r="N207" i="4"/>
  <c r="N228" i="4"/>
  <c r="N164" i="4"/>
  <c r="N100" i="4"/>
  <c r="N178" i="4"/>
  <c r="N217" i="4"/>
  <c r="N153" i="4"/>
  <c r="N91" i="4"/>
  <c r="N38" i="4"/>
  <c r="N199" i="4"/>
  <c r="N213" i="4"/>
  <c r="N149" i="4"/>
  <c r="N89" i="4"/>
  <c r="N170" i="4"/>
  <c r="N209" i="4"/>
  <c r="N145" i="4"/>
  <c r="N81" i="4"/>
  <c r="N32" i="4"/>
  <c r="N55" i="4"/>
  <c r="N77" i="4"/>
  <c r="N119" i="4"/>
  <c r="N122" i="4"/>
  <c r="N54" i="4"/>
  <c r="N22" i="4"/>
  <c r="N70" i="4"/>
  <c r="N82" i="4"/>
  <c r="N53" i="4"/>
  <c r="N93" i="4"/>
  <c r="N68" i="4"/>
  <c r="N140" i="4"/>
  <c r="N161" i="4"/>
  <c r="N23" i="4"/>
  <c r="N49" i="4"/>
  <c r="N87" i="4"/>
  <c r="N74" i="4"/>
  <c r="N37" i="4"/>
  <c r="N226" i="4"/>
  <c r="N65" i="4"/>
  <c r="N133" i="4"/>
  <c r="N136" i="4"/>
  <c r="N61" i="4"/>
  <c r="N94" i="4"/>
  <c r="N43" i="4"/>
  <c r="N66" i="4"/>
  <c r="N35" i="4"/>
  <c r="N198" i="4"/>
  <c r="N171" i="4"/>
  <c r="N34" i="4"/>
  <c r="N227" i="4"/>
  <c r="N129" i="4"/>
  <c r="N51" i="4"/>
  <c r="N85" i="4"/>
  <c r="N21" i="4"/>
  <c r="N41" i="4"/>
  <c r="N191" i="4"/>
  <c r="N162" i="4"/>
  <c r="N30" i="4"/>
  <c r="N218" i="4"/>
  <c r="N97" i="4"/>
  <c r="N33" i="4"/>
  <c r="N79" i="4"/>
  <c r="N64" i="4"/>
  <c r="N142" i="4"/>
  <c r="N221" i="4"/>
  <c r="N208" i="4"/>
  <c r="N190" i="4"/>
  <c r="N163" i="4"/>
  <c r="N78" i="4"/>
  <c r="N98" i="4"/>
  <c r="N31" i="4"/>
  <c r="N56" i="4"/>
  <c r="N110" i="4"/>
  <c r="N212" i="4"/>
  <c r="N201" i="4"/>
  <c r="N183" i="4"/>
  <c r="N154" i="4"/>
  <c r="N75" i="4"/>
  <c r="N73" i="4"/>
  <c r="N115" i="4"/>
  <c r="N143" i="4"/>
  <c r="N39" i="4"/>
  <c r="N148" i="4"/>
  <c r="N137" i="4"/>
  <c r="N197" i="4"/>
  <c r="N193" i="4"/>
  <c r="N28" i="4"/>
  <c r="N67" i="4"/>
  <c r="N118" i="4"/>
  <c r="N80" i="4"/>
  <c r="N99" i="4"/>
  <c r="N200" i="4"/>
  <c r="N40" i="4"/>
  <c r="N144" i="4"/>
  <c r="N71" i="4"/>
  <c r="N45" i="4"/>
  <c r="N114" i="4"/>
  <c r="N157" i="4"/>
  <c r="N131" i="4"/>
  <c r="N204" i="4"/>
  <c r="M18" i="4"/>
  <c r="O18" i="4"/>
  <c r="N18" i="4"/>
  <c r="E4" i="4" l="1"/>
  <c r="E5" i="4"/>
  <c r="K110" i="4" l="1"/>
  <c r="L110" i="4" s="1"/>
  <c r="K127" i="4"/>
  <c r="P127" i="4" s="1"/>
  <c r="K190" i="4"/>
  <c r="P190" i="4" s="1"/>
  <c r="K207" i="4"/>
  <c r="L207" i="4" s="1"/>
  <c r="K231" i="4"/>
  <c r="P231" i="4" s="1"/>
  <c r="K30" i="4"/>
  <c r="L30" i="4" s="1"/>
  <c r="K47" i="4"/>
  <c r="P47" i="4" s="1"/>
  <c r="K29" i="4"/>
  <c r="L29" i="4" s="1"/>
  <c r="K65" i="4"/>
  <c r="L65" i="4" s="1"/>
  <c r="K196" i="4"/>
  <c r="L196" i="4" s="1"/>
  <c r="K101" i="4"/>
  <c r="P101" i="4" s="1"/>
  <c r="U19" i="4"/>
  <c r="K122" i="4"/>
  <c r="P122" i="4" s="1"/>
  <c r="K133" i="4"/>
  <c r="L133" i="4" s="1"/>
  <c r="K224" i="4"/>
  <c r="L224" i="4" s="1"/>
  <c r="K218" i="4"/>
  <c r="P218" i="4" s="1"/>
  <c r="K167" i="4"/>
  <c r="P167" i="4" s="1"/>
  <c r="U22" i="4"/>
  <c r="K184" i="4"/>
  <c r="L184" i="4" s="1"/>
  <c r="K79" i="4"/>
  <c r="P79" i="4" s="1"/>
  <c r="K55" i="4"/>
  <c r="P55" i="4" s="1"/>
  <c r="K113" i="4"/>
  <c r="P113" i="4" s="1"/>
  <c r="K69" i="4"/>
  <c r="P69" i="4" s="1"/>
  <c r="K150" i="4"/>
  <c r="L150" i="4" s="1"/>
  <c r="K50" i="4"/>
  <c r="L50" i="4" s="1"/>
  <c r="K99" i="4"/>
  <c r="L99" i="4" s="1"/>
  <c r="K25" i="4"/>
  <c r="P25" i="4" s="1"/>
  <c r="K128" i="4"/>
  <c r="L128" i="4" s="1"/>
  <c r="K98" i="4"/>
  <c r="P98" i="4" s="1"/>
  <c r="K143" i="4"/>
  <c r="P143" i="4" s="1"/>
  <c r="K51" i="4"/>
  <c r="L51" i="4" s="1"/>
  <c r="K54" i="4"/>
  <c r="P54" i="4" s="1"/>
  <c r="K162" i="4"/>
  <c r="L162" i="4" s="1"/>
  <c r="K201" i="4"/>
  <c r="P201" i="4" s="1"/>
  <c r="K91" i="4"/>
  <c r="L91" i="4" s="1"/>
  <c r="K206" i="4"/>
  <c r="L206" i="4" s="1"/>
  <c r="K95" i="4"/>
  <c r="L95" i="4" s="1"/>
  <c r="K94" i="4"/>
  <c r="L94" i="4" s="1"/>
  <c r="K194" i="4"/>
  <c r="P194" i="4" s="1"/>
  <c r="K117" i="4"/>
  <c r="L117" i="4" s="1"/>
  <c r="K132" i="4"/>
  <c r="P132" i="4" s="1"/>
  <c r="K42" i="4"/>
  <c r="L42" i="4" s="1"/>
  <c r="K230" i="4"/>
  <c r="L230" i="4" s="1"/>
  <c r="K53" i="4"/>
  <c r="L53" i="4" s="1"/>
  <c r="K164" i="4"/>
  <c r="L164" i="4" s="1"/>
  <c r="K195" i="4"/>
  <c r="L195" i="4" s="1"/>
  <c r="K147" i="4"/>
  <c r="L147" i="4" s="1"/>
  <c r="K216" i="4"/>
  <c r="P216" i="4" s="1"/>
  <c r="K169" i="4"/>
  <c r="P169" i="4" s="1"/>
  <c r="K52" i="4"/>
  <c r="P52" i="4" s="1"/>
  <c r="K208" i="4"/>
  <c r="L208" i="4" s="1"/>
  <c r="K163" i="4"/>
  <c r="P163" i="4" s="1"/>
  <c r="K82" i="4"/>
  <c r="L82" i="4" s="1"/>
  <c r="K37" i="4"/>
  <c r="P37" i="4" s="1"/>
  <c r="K180" i="4"/>
  <c r="L180" i="4" s="1"/>
  <c r="U16" i="4"/>
  <c r="K36" i="4"/>
  <c r="P36" i="4" s="1"/>
  <c r="K197" i="4"/>
  <c r="L197" i="4" s="1"/>
  <c r="K138" i="4"/>
  <c r="P138" i="4" s="1"/>
  <c r="K35" i="4"/>
  <c r="P35" i="4" s="1"/>
  <c r="K67" i="4"/>
  <c r="L67" i="4" s="1"/>
  <c r="K146" i="4"/>
  <c r="L146" i="4" s="1"/>
  <c r="K178" i="4"/>
  <c r="P178" i="4" s="1"/>
  <c r="K44" i="4"/>
  <c r="P44" i="4" s="1"/>
  <c r="K139" i="4"/>
  <c r="P139" i="4" s="1"/>
  <c r="K158" i="4"/>
  <c r="P158" i="4" s="1"/>
  <c r="K130" i="4"/>
  <c r="L130" i="4" s="1"/>
  <c r="K203" i="4"/>
  <c r="L203" i="4" s="1"/>
  <c r="K21" i="4"/>
  <c r="P21" i="4" s="1"/>
  <c r="K102" i="4"/>
  <c r="L102" i="4" s="1"/>
  <c r="K159" i="4"/>
  <c r="P159" i="4" s="1"/>
  <c r="K140" i="4"/>
  <c r="P140" i="4" s="1"/>
  <c r="K129" i="4"/>
  <c r="P129" i="4" s="1"/>
  <c r="K211" i="4"/>
  <c r="P211" i="4" s="1"/>
  <c r="U17" i="4"/>
  <c r="K142" i="4"/>
  <c r="P142" i="4" s="1"/>
  <c r="K126" i="4"/>
  <c r="L126" i="4" s="1"/>
  <c r="U8" i="4"/>
  <c r="K221" i="4"/>
  <c r="P221" i="4" s="1"/>
  <c r="K87" i="4"/>
  <c r="P87" i="4" s="1"/>
  <c r="K57" i="4"/>
  <c r="P57" i="4" s="1"/>
  <c r="K166" i="4"/>
  <c r="P166" i="4" s="1"/>
  <c r="K174" i="4"/>
  <c r="L174" i="4" s="1"/>
  <c r="U24" i="4"/>
  <c r="K100" i="4"/>
  <c r="P100" i="4" s="1"/>
  <c r="K124" i="4"/>
  <c r="P124" i="4" s="1"/>
  <c r="K141" i="4"/>
  <c r="L141" i="4" s="1"/>
  <c r="U18" i="4"/>
  <c r="K115" i="4"/>
  <c r="P115" i="4" s="1"/>
  <c r="K48" i="4"/>
  <c r="P48" i="4" s="1"/>
  <c r="K85" i="4"/>
  <c r="L85" i="4" s="1"/>
  <c r="K152" i="4"/>
  <c r="L152" i="4" s="1"/>
  <c r="K118" i="4"/>
  <c r="L118" i="4" s="1"/>
  <c r="K228" i="4"/>
  <c r="L228" i="4" s="1"/>
  <c r="K119" i="4"/>
  <c r="L119" i="4" s="1"/>
  <c r="U15" i="4"/>
  <c r="K222" i="4"/>
  <c r="P222" i="4" s="1"/>
  <c r="K214" i="4"/>
  <c r="L214" i="4" s="1"/>
  <c r="K148" i="4"/>
  <c r="L148" i="4" s="1"/>
  <c r="K177" i="4"/>
  <c r="L177" i="4" s="1"/>
  <c r="U14" i="4"/>
  <c r="K43" i="4"/>
  <c r="P43" i="4" s="1"/>
  <c r="K210" i="4"/>
  <c r="P210" i="4" s="1"/>
  <c r="K93" i="4"/>
  <c r="L93" i="4" s="1"/>
  <c r="K144" i="4"/>
  <c r="P144" i="4" s="1"/>
  <c r="K72" i="4"/>
  <c r="L72" i="4" s="1"/>
  <c r="K134" i="4"/>
  <c r="P134" i="4" s="1"/>
  <c r="K212" i="4"/>
  <c r="P212" i="4" s="1"/>
  <c r="K157" i="4"/>
  <c r="L157" i="4" s="1"/>
  <c r="K172" i="4"/>
  <c r="P172" i="4" s="1"/>
  <c r="K76" i="4"/>
  <c r="L76" i="4" s="1"/>
  <c r="K131" i="4"/>
  <c r="L131" i="4" s="1"/>
  <c r="K90" i="4"/>
  <c r="L90" i="4" s="1"/>
  <c r="K112" i="4"/>
  <c r="P112" i="4" s="1"/>
  <c r="K154" i="4"/>
  <c r="L154" i="4" s="1"/>
  <c r="K215" i="4"/>
  <c r="P215" i="4" s="1"/>
  <c r="U12" i="4"/>
  <c r="K77" i="4"/>
  <c r="P77" i="4" s="1"/>
  <c r="K165" i="4"/>
  <c r="L165" i="4" s="1"/>
  <c r="K58" i="4"/>
  <c r="P58" i="4" s="1"/>
  <c r="K155" i="4"/>
  <c r="P155" i="4" s="1"/>
  <c r="K145" i="4"/>
  <c r="L145" i="4" s="1"/>
  <c r="U21" i="4"/>
  <c r="K173" i="4"/>
  <c r="L173" i="4" s="1"/>
  <c r="K189" i="4"/>
  <c r="P189" i="4" s="1"/>
  <c r="K70" i="4"/>
  <c r="L70" i="4" s="1"/>
  <c r="K179" i="4"/>
  <c r="P179" i="4" s="1"/>
  <c r="K135" i="4"/>
  <c r="L135" i="4" s="1"/>
  <c r="K78" i="4"/>
  <c r="P78" i="4" s="1"/>
  <c r="U11" i="4"/>
  <c r="K60" i="4"/>
  <c r="L60" i="4" s="1"/>
  <c r="K209" i="4"/>
  <c r="L209" i="4" s="1"/>
  <c r="K185" i="4"/>
  <c r="L185" i="4" s="1"/>
  <c r="K106" i="4"/>
  <c r="P106" i="4" s="1"/>
  <c r="K86" i="4"/>
  <c r="P86" i="4" s="1"/>
  <c r="U10" i="4"/>
  <c r="K160" i="4"/>
  <c r="P160" i="4" s="1"/>
  <c r="K62" i="4"/>
  <c r="P62" i="4" s="1"/>
  <c r="K75" i="4"/>
  <c r="P75" i="4" s="1"/>
  <c r="K170" i="4"/>
  <c r="P170" i="4" s="1"/>
  <c r="K59" i="4"/>
  <c r="L59" i="4" s="1"/>
  <c r="K73" i="4"/>
  <c r="P73" i="4" s="1"/>
  <c r="K74" i="4"/>
  <c r="L74" i="4" s="1"/>
  <c r="K45" i="4"/>
  <c r="P45" i="4" s="1"/>
  <c r="K120" i="4"/>
  <c r="P120" i="4" s="1"/>
  <c r="K199" i="4"/>
  <c r="L199" i="4" s="1"/>
  <c r="K23" i="4"/>
  <c r="P23" i="4" s="1"/>
  <c r="U3" i="4"/>
  <c r="K88" i="4"/>
  <c r="P88" i="4" s="1"/>
  <c r="K107" i="4"/>
  <c r="P107" i="4" s="1"/>
  <c r="U9" i="4"/>
  <c r="K232" i="4"/>
  <c r="P232" i="4" s="1"/>
  <c r="U5" i="4"/>
  <c r="K61" i="4"/>
  <c r="P61" i="4" s="1"/>
  <c r="K89" i="4"/>
  <c r="L89" i="4" s="1"/>
  <c r="K34" i="4"/>
  <c r="L34" i="4" s="1"/>
  <c r="K220" i="4"/>
  <c r="P220" i="4" s="1"/>
  <c r="U2" i="4"/>
  <c r="K227" i="4"/>
  <c r="P227" i="4" s="1"/>
  <c r="K193" i="4"/>
  <c r="P193" i="4" s="1"/>
  <c r="K81" i="4"/>
  <c r="L81" i="4" s="1"/>
  <c r="K175" i="4"/>
  <c r="P175" i="4" s="1"/>
  <c r="U23" i="4"/>
  <c r="K217" i="4"/>
  <c r="P217" i="4" s="1"/>
  <c r="K153" i="4"/>
  <c r="L153" i="4" s="1"/>
  <c r="K188" i="4"/>
  <c r="P188" i="4" s="1"/>
  <c r="K182" i="4"/>
  <c r="P182" i="4" s="1"/>
  <c r="K71" i="4"/>
  <c r="P71" i="4" s="1"/>
  <c r="K26" i="4"/>
  <c r="L26" i="4" s="1"/>
  <c r="K225" i="4"/>
  <c r="P225" i="4" s="1"/>
  <c r="K31" i="4"/>
  <c r="P31" i="4" s="1"/>
  <c r="K108" i="4"/>
  <c r="L108" i="4" s="1"/>
  <c r="K200" i="4"/>
  <c r="P200" i="4" s="1"/>
  <c r="K63" i="4"/>
  <c r="L63" i="4" s="1"/>
  <c r="K226" i="4"/>
  <c r="L226" i="4" s="1"/>
  <c r="K28" i="4"/>
  <c r="P28" i="4" s="1"/>
  <c r="U6" i="4"/>
  <c r="K168" i="4"/>
  <c r="P168" i="4" s="1"/>
  <c r="K66" i="4"/>
  <c r="L66" i="4" s="1"/>
  <c r="K137" i="4"/>
  <c r="P137" i="4" s="1"/>
  <c r="K33" i="4"/>
  <c r="L33" i="4" s="1"/>
  <c r="K202" i="4"/>
  <c r="P202" i="4" s="1"/>
  <c r="K136" i="4"/>
  <c r="L136" i="4" s="1"/>
  <c r="U13" i="4"/>
  <c r="K68" i="4"/>
  <c r="L68" i="4" s="1"/>
  <c r="K198" i="4"/>
  <c r="L198" i="4" s="1"/>
  <c r="K183" i="4"/>
  <c r="L183" i="4" s="1"/>
  <c r="K109" i="4"/>
  <c r="L109" i="4" s="1"/>
  <c r="K149" i="4"/>
  <c r="P149" i="4" s="1"/>
  <c r="K97" i="4"/>
  <c r="L97" i="4" s="1"/>
  <c r="K56" i="4"/>
  <c r="L56" i="4" s="1"/>
  <c r="K219" i="4"/>
  <c r="P219" i="4" s="1"/>
  <c r="K204" i="4"/>
  <c r="P204" i="4" s="1"/>
  <c r="K84" i="4"/>
  <c r="P84" i="4" s="1"/>
  <c r="K205" i="4"/>
  <c r="L205" i="4" s="1"/>
  <c r="K116" i="4"/>
  <c r="L116" i="4" s="1"/>
  <c r="K156" i="4"/>
  <c r="L156" i="4" s="1"/>
  <c r="K46" i="4"/>
  <c r="L46" i="4" s="1"/>
  <c r="K114" i="4"/>
  <c r="P114" i="4" s="1"/>
  <c r="K103" i="4"/>
  <c r="P103" i="4" s="1"/>
  <c r="K80" i="4"/>
  <c r="L80" i="4" s="1"/>
  <c r="K181" i="4"/>
  <c r="L181" i="4" s="1"/>
  <c r="K83" i="4"/>
  <c r="L83" i="4" s="1"/>
  <c r="K22" i="4"/>
  <c r="L22" i="4" s="1"/>
  <c r="K49" i="4"/>
  <c r="P49" i="4" s="1"/>
  <c r="K171" i="4"/>
  <c r="P171" i="4" s="1"/>
  <c r="K96" i="4"/>
  <c r="L96" i="4" s="1"/>
  <c r="K161" i="4"/>
  <c r="P161" i="4" s="1"/>
  <c r="K223" i="4"/>
  <c r="L223" i="4" s="1"/>
  <c r="K186" i="4"/>
  <c r="P186" i="4" s="1"/>
  <c r="K104" i="4"/>
  <c r="L104" i="4" s="1"/>
  <c r="K105" i="4"/>
  <c r="P105" i="4" s="1"/>
  <c r="K125" i="4"/>
  <c r="P125" i="4" s="1"/>
  <c r="K32" i="4"/>
  <c r="L32" i="4" s="1"/>
  <c r="K39" i="4"/>
  <c r="P39" i="4" s="1"/>
  <c r="K176" i="4"/>
  <c r="P176" i="4" s="1"/>
  <c r="K111" i="4"/>
  <c r="P111" i="4" s="1"/>
  <c r="U7" i="4"/>
  <c r="K151" i="4"/>
  <c r="L151" i="4" s="1"/>
  <c r="K40" i="4"/>
  <c r="L40" i="4" s="1"/>
  <c r="K192" i="4"/>
  <c r="P192" i="4" s="1"/>
  <c r="K229" i="4"/>
  <c r="L229" i="4" s="1"/>
  <c r="K38" i="4"/>
  <c r="L38" i="4" s="1"/>
  <c r="K191" i="4"/>
  <c r="L191" i="4" s="1"/>
  <c r="K123" i="4"/>
  <c r="P123" i="4" s="1"/>
  <c r="K64" i="4"/>
  <c r="L64" i="4" s="1"/>
  <c r="U20" i="4"/>
  <c r="K27" i="4"/>
  <c r="L27" i="4" s="1"/>
  <c r="K92" i="4"/>
  <c r="L92" i="4" s="1"/>
  <c r="K213" i="4"/>
  <c r="P213" i="4" s="1"/>
  <c r="K187" i="4"/>
  <c r="P187" i="4" s="1"/>
  <c r="K24" i="4"/>
  <c r="L24" i="4" s="1"/>
  <c r="K121" i="4"/>
  <c r="P121" i="4" s="1"/>
  <c r="K233" i="4"/>
  <c r="L233" i="4" s="1"/>
  <c r="K41" i="4"/>
  <c r="L41" i="4" s="1"/>
  <c r="U4" i="4"/>
  <c r="L88" i="4"/>
  <c r="L107" i="4"/>
  <c r="P208" i="4"/>
  <c r="P53" i="4"/>
  <c r="P230" i="4"/>
  <c r="L138" i="4"/>
  <c r="P110" i="4"/>
  <c r="L134" i="4"/>
  <c r="L127" i="4" l="1"/>
  <c r="P196" i="4"/>
  <c r="P99" i="4"/>
  <c r="L166" i="4"/>
  <c r="P133" i="4"/>
  <c r="L122" i="4"/>
  <c r="P30" i="4"/>
  <c r="L201" i="4"/>
  <c r="P197" i="4"/>
  <c r="P94" i="4"/>
  <c r="L175" i="4"/>
  <c r="L124" i="4"/>
  <c r="L73" i="4"/>
  <c r="L221" i="4"/>
  <c r="P145" i="4"/>
  <c r="P152" i="4"/>
  <c r="P206" i="4"/>
  <c r="L55" i="4"/>
  <c r="L189" i="4"/>
  <c r="L231" i="4"/>
  <c r="P95" i="4"/>
  <c r="L194" i="4"/>
  <c r="P119" i="4"/>
  <c r="L62" i="4"/>
  <c r="L211" i="4"/>
  <c r="L129" i="4"/>
  <c r="P42" i="4"/>
  <c r="L101" i="4"/>
  <c r="P180" i="4"/>
  <c r="P91" i="4"/>
  <c r="L179" i="4"/>
  <c r="L47" i="4"/>
  <c r="L69" i="4"/>
  <c r="L202" i="4"/>
  <c r="P224" i="4"/>
  <c r="L159" i="4"/>
  <c r="P46" i="4"/>
  <c r="P146" i="4"/>
  <c r="P195" i="4"/>
  <c r="P70" i="4"/>
  <c r="L113" i="4"/>
  <c r="L143" i="4"/>
  <c r="L43" i="4"/>
  <c r="L192" i="4"/>
  <c r="P148" i="4"/>
  <c r="P97" i="4"/>
  <c r="L48" i="4"/>
  <c r="P72" i="4"/>
  <c r="P214" i="4"/>
  <c r="L190" i="4"/>
  <c r="P136" i="4"/>
  <c r="P102" i="4"/>
  <c r="L37" i="4"/>
  <c r="L182" i="4"/>
  <c r="P226" i="4"/>
  <c r="L187" i="4"/>
  <c r="L106" i="4"/>
  <c r="L172" i="4"/>
  <c r="P64" i="4"/>
  <c r="P141" i="4"/>
  <c r="L167" i="4"/>
  <c r="P85" i="4"/>
  <c r="L52" i="4"/>
  <c r="P147" i="4"/>
  <c r="L25" i="4"/>
  <c r="P228" i="4"/>
  <c r="L39" i="4"/>
  <c r="P165" i="4"/>
  <c r="P174" i="4"/>
  <c r="P38" i="4"/>
  <c r="P130" i="4"/>
  <c r="L178" i="4"/>
  <c r="P96" i="4"/>
  <c r="P66" i="4"/>
  <c r="P184" i="4"/>
  <c r="P151" i="4"/>
  <c r="P76" i="4"/>
  <c r="P51" i="4"/>
  <c r="L210" i="4"/>
  <c r="P82" i="4"/>
  <c r="L220" i="4"/>
  <c r="P185" i="4"/>
  <c r="P89" i="4"/>
  <c r="P156" i="4"/>
  <c r="L98" i="4"/>
  <c r="L200" i="4"/>
  <c r="L31" i="4"/>
  <c r="L75" i="4"/>
  <c r="L21" i="4"/>
  <c r="L100" i="4"/>
  <c r="P233" i="4"/>
  <c r="P83" i="4"/>
  <c r="P198" i="4"/>
  <c r="P118" i="4"/>
  <c r="P203" i="4"/>
  <c r="P67" i="4"/>
  <c r="P164" i="4"/>
  <c r="P59" i="4"/>
  <c r="L61" i="4"/>
  <c r="P207" i="4"/>
  <c r="L158" i="4"/>
  <c r="P92" i="4"/>
  <c r="P126" i="4"/>
  <c r="L218" i="4"/>
  <c r="P117" i="4"/>
  <c r="P131" i="4"/>
  <c r="L87" i="4"/>
  <c r="P93" i="4"/>
  <c r="L140" i="4"/>
  <c r="L144" i="4"/>
  <c r="L204" i="4"/>
  <c r="L115" i="4"/>
  <c r="P50" i="4"/>
  <c r="L132" i="4"/>
  <c r="L169" i="4"/>
  <c r="L78" i="4"/>
  <c r="L155" i="4"/>
  <c r="L139" i="4"/>
  <c r="L111" i="4"/>
  <c r="L222" i="4"/>
  <c r="P162" i="4"/>
  <c r="P81" i="4"/>
  <c r="L160" i="4"/>
  <c r="L121" i="4"/>
  <c r="P80" i="4"/>
  <c r="P65" i="4"/>
  <c r="L57" i="4"/>
  <c r="L123" i="4"/>
  <c r="L36" i="4"/>
  <c r="L84" i="4"/>
  <c r="P150" i="4"/>
  <c r="L186" i="4"/>
  <c r="P229" i="4"/>
  <c r="L168" i="4"/>
  <c r="P177" i="4"/>
  <c r="P199" i="4"/>
  <c r="L176" i="4"/>
  <c r="L45" i="4"/>
  <c r="L103" i="4"/>
  <c r="L112" i="4"/>
  <c r="L215" i="4"/>
  <c r="L171" i="4"/>
  <c r="P128" i="4"/>
  <c r="L188" i="4"/>
  <c r="L232" i="4"/>
  <c r="P209" i="4"/>
  <c r="L163" i="4"/>
  <c r="L54" i="4"/>
  <c r="L219" i="4"/>
  <c r="P68" i="4"/>
  <c r="P29" i="4"/>
  <c r="P90" i="4"/>
  <c r="P26" i="4"/>
  <c r="L193" i="4"/>
  <c r="L58" i="4"/>
  <c r="L44" i="4"/>
  <c r="L216" i="4"/>
  <c r="L142" i="4"/>
  <c r="P116" i="4"/>
  <c r="L149" i="4"/>
  <c r="P33" i="4"/>
  <c r="L35" i="4"/>
  <c r="P223" i="4"/>
  <c r="P153" i="4"/>
  <c r="P157" i="4"/>
  <c r="P109" i="4"/>
  <c r="L125" i="4"/>
  <c r="L120" i="4"/>
  <c r="L79" i="4"/>
  <c r="L49" i="4"/>
  <c r="L212" i="4"/>
  <c r="L225" i="4"/>
  <c r="L77" i="4"/>
  <c r="L213" i="4"/>
  <c r="P181" i="4"/>
  <c r="P63" i="4"/>
  <c r="L170" i="4"/>
  <c r="L86" i="4"/>
  <c r="P41" i="4"/>
  <c r="L105" i="4"/>
  <c r="P22" i="4"/>
  <c r="L137" i="4"/>
  <c r="P108" i="4"/>
  <c r="L71" i="4"/>
  <c r="L217" i="4"/>
  <c r="L23" i="4"/>
  <c r="P74" i="4"/>
  <c r="P60" i="4"/>
  <c r="P191" i="4"/>
  <c r="L28" i="4"/>
  <c r="L227" i="4"/>
  <c r="P173" i="4"/>
  <c r="P24" i="4"/>
  <c r="P104" i="4"/>
  <c r="P135" i="4"/>
  <c r="P154" i="4"/>
  <c r="L161" i="4"/>
  <c r="P27" i="4"/>
  <c r="P40" i="4"/>
  <c r="L114" i="4"/>
  <c r="P205" i="4"/>
  <c r="P56" i="4"/>
  <c r="P183" i="4"/>
  <c r="P34" i="4"/>
  <c r="P32" i="4"/>
  <c r="L18" i="4"/>
  <c r="E7" i="4" l="1"/>
  <c r="F5" i="4" s="1"/>
  <c r="H5" i="4" s="1"/>
  <c r="F8" i="4"/>
  <c r="F6" i="4" l="1"/>
  <c r="H6" i="4" s="1"/>
  <c r="F9" i="4" s="1"/>
  <c r="F4" i="4"/>
  <c r="H4" i="4" s="1"/>
  <c r="G9" i="4"/>
</calcChain>
</file>

<file path=xl/sharedStrings.xml><?xml version="1.0" encoding="utf-8"?>
<sst xmlns="http://schemas.openxmlformats.org/spreadsheetml/2006/main" count="744" uniqueCount="177">
  <si>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</si>
  <si>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</si>
  <si>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</si>
  <si>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</si>
  <si>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</si>
  <si>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</si>
  <si>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</si>
  <si>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</si>
  <si>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</si>
  <si>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</si>
  <si>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</si>
  <si>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</si>
  <si>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</si>
  <si>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</si>
  <si>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</si>
  <si>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</si>
  <si>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</si>
  <si>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</si>
  <si>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</si>
  <si>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S2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</si>
  <si>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</si>
  <si>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</si>
  <si>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</si>
  <si>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</si>
  <si>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</si>
  <si>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</si>
  <si>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</si>
  <si>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</si>
  <si>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</si>
  <si>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</si>
  <si>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phe</t>
  </si>
  <si>
    <t>IBVS 4214</t>
  </si>
  <si>
    <t>K</t>
  </si>
  <si>
    <t>IBVS 3788</t>
  </si>
  <si>
    <t>II</t>
  </si>
  <si>
    <t># of data points:</t>
  </si>
  <si>
    <t>TY Pup / GSC 05991-01628</t>
  </si>
  <si>
    <t>IBVS 5438</t>
  </si>
  <si>
    <t>I</t>
  </si>
  <si>
    <t>EW/KE</t>
  </si>
  <si>
    <t>ASAS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</si>
  <si>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</si>
  <si>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</si>
  <si>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</si>
  <si>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</si>
  <si>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</si>
  <si>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</si>
  <si>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5843</t>
  </si>
  <si>
    <t>Huruhata et al., 1957</t>
  </si>
  <si>
    <t>BAD</t>
  </si>
  <si>
    <t>B</t>
  </si>
  <si>
    <t>Quad Fit</t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</si>
  <si>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</si>
  <si>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</si>
  <si>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</si>
  <si>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</si>
  <si>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</si>
  <si>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</si>
  <si>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</si>
  <si>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</si>
  <si>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</si>
  <si>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</si>
  <si>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</si>
  <si>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</si>
  <si>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</si>
  <si>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</si>
  <si>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</si>
  <si>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</si>
  <si>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</si>
  <si>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</si>
  <si>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</si>
  <si>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</si>
  <si>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</si>
  <si>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</si>
  <si>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</si>
  <si>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</si>
  <si>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</si>
  <si>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</si>
  <si>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</si>
  <si>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</si>
  <si>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</si>
  <si>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</si>
  <si>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</si>
  <si>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</si>
  <si>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</si>
  <si>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</si>
  <si>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</si>
  <si>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</si>
  <si>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</si>
  <si>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</si>
  <si>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</si>
  <si>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</si>
  <si>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</si>
  <si>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</si>
  <si>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</si>
  <si>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</si>
  <si>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</si>
  <si>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</si>
  <si>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</si>
  <si>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</si>
  <si>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</si>
  <si>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</si>
  <si>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</si>
  <si>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</si>
  <si>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</si>
  <si>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</si>
  <si>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</si>
  <si>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</si>
  <si>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</si>
  <si>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</si>
  <si>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</si>
  <si>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YX</t>
  </si>
  <si>
    <t>Q.Fit</t>
  </si>
  <si>
    <t>for δA</t>
  </si>
  <si>
    <t>for δB</t>
  </si>
  <si>
    <t>for δC</t>
  </si>
  <si>
    <t>Dev'n</t>
  </si>
  <si>
    <t>T</t>
  </si>
  <si>
    <t>U</t>
  </si>
  <si>
    <t>V</t>
  </si>
  <si>
    <t>W</t>
  </si>
  <si>
    <t>Q.fit</t>
  </si>
  <si>
    <r>
      <t>Y = A + B.X + C.X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</si>
  <si>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</si>
  <si>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</si>
  <si>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</si>
  <si>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r>
      <t>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</si>
  <si>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</si>
  <si>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Nice try, but the point by Huruhata contradicts the quadratic fit</t>
  </si>
  <si>
    <t>The analysis of Qian 2001MNRAS.328..914</t>
  </si>
  <si>
    <r>
      <t>Blue</t>
    </r>
    <r>
      <rPr>
        <sz val="10"/>
        <rFont val="Arial"/>
        <family val="2"/>
      </rPr>
      <t xml:space="preserve"> ToMs</t>
    </r>
  </si>
  <si>
    <t>Other</t>
  </si>
  <si>
    <t>pe</t>
  </si>
  <si>
    <t>Huruhata</t>
  </si>
  <si>
    <t>I,4214,I,4214,,</t>
  </si>
  <si>
    <t>van Houten C J</t>
  </si>
  <si>
    <t>0,GCVS,0,GCVS,AsAp 14.487,</t>
  </si>
  <si>
    <t>Gu Shenhong</t>
  </si>
  <si>
    <t>I,3788,I,3788,,</t>
  </si>
  <si>
    <t>Hipparcos</t>
  </si>
  <si>
    <t>0,Hipp,0,Hipp,,</t>
  </si>
  <si>
    <t>Berdnikov L N</t>
  </si>
  <si>
    <t>ccd</t>
  </si>
  <si>
    <t>Paschke Anton</t>
  </si>
  <si>
    <t>0,home,,,,Rotse</t>
  </si>
  <si>
    <t>vis</t>
  </si>
  <si>
    <t>Kanai Kiyotaka</t>
  </si>
  <si>
    <t>W,1204,J,0043,,</t>
  </si>
  <si>
    <t>W,1205,J,0043,,</t>
  </si>
  <si>
    <t>J,0043,,,,12B</t>
  </si>
  <si>
    <t>W,1236,J,0043,,</t>
  </si>
  <si>
    <t>Nakajima Kazuhi</t>
  </si>
  <si>
    <t>J,0044,,,,25SC+CV-04</t>
  </si>
  <si>
    <t>Nagai Kazuo</t>
  </si>
  <si>
    <t>J,0045,,,,20SC+SV-04</t>
  </si>
  <si>
    <t>J,0046,,,,12B</t>
  </si>
  <si>
    <t>Ogloza Waldemar</t>
  </si>
  <si>
    <t>I,5843,,,,Pi of Sky</t>
  </si>
  <si>
    <t>J,0051,,,,12B</t>
  </si>
  <si>
    <t>Ic</t>
  </si>
  <si>
    <t>J,0056,,,,10L+CV-04</t>
  </si>
  <si>
    <t>O-C Gateway</t>
  </si>
  <si>
    <t>http://var.astro.cz/ocgate/ocgate.php?star=TY+Pup&amp;submit=Submit&amp;lang=en</t>
  </si>
  <si>
    <t>pg</t>
  </si>
  <si>
    <t>PE</t>
  </si>
  <si>
    <t>CCD</t>
  </si>
  <si>
    <t>OEJV 0172</t>
  </si>
  <si>
    <t>IBVS 6158</t>
  </si>
  <si>
    <t>VSB 060</t>
  </si>
  <si>
    <t>Qian 2001MNRAS.328..914</t>
  </si>
  <si>
    <t>Add cycle</t>
  </si>
  <si>
    <t>Old Cycle</t>
  </si>
  <si>
    <t>VSB, 91</t>
  </si>
  <si>
    <t>JBAV, 55</t>
  </si>
  <si>
    <t>Ha</t>
  </si>
  <si>
    <t>JBAV, 63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</si>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</sst>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E+00"/>
    <numFmt numFmtId="166" formatCode="0.0%"/>
    <numFmt numFmtId="167" formatCode="0.000"/>
    <numFmt numFmtId="168" formatCode="0.00000"/>
  </numFmts>
  <fonts count="4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14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i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9"/>
      <color indexed="63"/>
      <name val="AdvPS40F147"/>
    </font>
    <font>
      <sz val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8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3" borderId="0" applyNumberFormat="0" applyBorder="0" applyAlignment="0" applyProtection="0"/>
    <xf numFmtId="0" fontId="30" fillId="20" borderId="1" applyNumberFormat="0" applyAlignment="0" applyProtection="0"/>
    <xf numFmtId="0" fontId="31" fillId="21" borderId="2" applyNumberFormat="0" applyAlignment="0" applyProtection="0"/>
    <xf numFmtId="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43" fillId="0" borderId="0" applyFont="0" applyFill="0" applyBorder="0" applyAlignment="0" applyProtection="0"/>
    <xf numFmtId="0" fontId="3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35" fillId="7" borderId="1" applyNumberFormat="0" applyAlignment="0" applyProtection="0"/>
    <xf numFmtId="0" fontId="36" fillId="0" borderId="4" applyNumberFormat="0" applyFill="0" applyAlignment="0" applyProtection="0"/>
    <xf numFmtId="0" fontId="37" fillId="22" borderId="0" applyNumberFormat="0" applyBorder="0" applyAlignment="0" applyProtection="0"/>
    <xf numFmtId="0" fontId="27" fillId="0" borderId="0"/>
    <xf numFmtId="0" fontId="27" fillId="23" borderId="5" applyNumberFormat="0" applyFont="0" applyAlignment="0" applyProtection="0"/>
    <xf numFmtId="0" fontId="38" fillId="20" borderId="6" applyNumberFormat="0" applyAlignment="0" applyProtection="0"/>
    <xf numFmtId="0" fontId="39" fillId="0" borderId="0" applyNumberFormat="0" applyFill="0" applyBorder="0" applyAlignment="0" applyProtection="0"/>
    <xf numFmtId="0" fontId="43" fillId="0" borderId="7" applyNumberFormat="0" applyFont="0" applyFill="0" applyAlignment="0" applyProtection="0"/>
    <xf numFmtId="0" fontId="40" fillId="0" borderId="0" applyNumberFormat="0" applyFill="0" applyBorder="0" applyAlignment="0" applyProtection="0"/>
  </cellStyleXfs>
  <cellXfs count="10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0" fontId="8" fillId="0" borderId="0" xfId="0" applyFont="1" applyAlignment="1"/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3" fillId="0" borderId="0" xfId="0" applyFont="1" applyAlignment="1">
      <alignment horizontal="lef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4" fillId="0" borderId="0" xfId="0" applyFo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5" fillId="0" borderId="0" xfId="0" applyFont="1" applyAlignment="1"/>
    <xf numFmtId="0" fontId="17" fillId="0" borderId="0" xfId="0" applyFont="1">
      <alignment vertical="top"/>
    </xf>
    <xf numFmtId="0" fontId="19" fillId="0" borderId="0" xfId="0" applyFont="1">
      <alignment vertical="top"/>
    </xf>
    <xf numFmtId="0" fontId="0" fillId="0" borderId="12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3" xfId="0" applyFont="1" applyBorder="1">
      <alignment vertical="top"/>
    </xf>
    <xf numFmtId="0" fontId="20" fillId="0" borderId="14" xfId="0" applyFont="1" applyBorder="1">
      <alignment vertical="top"/>
    </xf>
    <xf numFmtId="0" fontId="8" fillId="0" borderId="15" xfId="0" applyFont="1" applyBorder="1">
      <alignment vertical="top"/>
    </xf>
    <xf numFmtId="165" fontId="8" fillId="0" borderId="15" xfId="0" applyNumberFormat="1" applyFont="1" applyBorder="1" applyAlignment="1">
      <alignment horizontal="center"/>
    </xf>
    <xf numFmtId="166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6" xfId="0" applyFont="1" applyBorder="1">
      <alignment vertical="top"/>
    </xf>
    <xf numFmtId="0" fontId="20" fillId="0" borderId="17" xfId="0" applyFont="1" applyBorder="1">
      <alignment vertical="top"/>
    </xf>
    <xf numFmtId="0" fontId="8" fillId="0" borderId="18" xfId="0" applyFont="1" applyBorder="1">
      <alignment vertical="top"/>
    </xf>
    <xf numFmtId="165" fontId="8" fillId="0" borderId="18" xfId="0" applyNumberFormat="1" applyFont="1" applyBorder="1" applyAlignment="1">
      <alignment horizontal="center"/>
    </xf>
    <xf numFmtId="0" fontId="6" fillId="0" borderId="19" xfId="0" applyFont="1" applyBorder="1">
      <alignment vertical="top"/>
    </xf>
    <xf numFmtId="0" fontId="20" fillId="0" borderId="20" xfId="0" applyFont="1" applyBorder="1">
      <alignment vertical="top"/>
    </xf>
    <xf numFmtId="0" fontId="8" fillId="0" borderId="21" xfId="0" applyFont="1" applyBorder="1">
      <alignment vertical="top"/>
    </xf>
    <xf numFmtId="165" fontId="8" fillId="0" borderId="21" xfId="0" applyNumberFormat="1" applyFont="1" applyBorder="1" applyAlignment="1">
      <alignment horizontal="center"/>
    </xf>
    <xf numFmtId="0" fontId="19" fillId="0" borderId="10" xfId="0" applyFont="1" applyBorder="1">
      <alignment vertical="top"/>
    </xf>
    <xf numFmtId="0" fontId="0" fillId="0" borderId="10" xfId="0" applyBorder="1">
      <alignment vertical="top"/>
    </xf>
    <xf numFmtId="0" fontId="20" fillId="0" borderId="0" xfId="0" applyFont="1">
      <alignment vertical="top"/>
    </xf>
    <xf numFmtId="165" fontId="8" fillId="0" borderId="0" xfId="0" applyNumberFormat="1" applyFont="1" applyAlignment="1">
      <alignment horizontal="center"/>
    </xf>
    <xf numFmtId="10" fontId="13" fillId="0" borderId="0" xfId="0" applyNumberFormat="1" applyFont="1">
      <alignment vertical="top"/>
    </xf>
    <xf numFmtId="0" fontId="21" fillId="0" borderId="0" xfId="0" applyFont="1">
      <alignment vertical="top"/>
    </xf>
    <xf numFmtId="166" fontId="21" fillId="0" borderId="0" xfId="0" applyNumberFormat="1" applyFont="1">
      <alignment vertical="top"/>
    </xf>
    <xf numFmtId="10" fontId="21" fillId="0" borderId="0" xfId="0" applyNumberFormat="1" applyFont="1">
      <alignment vertical="top"/>
    </xf>
    <xf numFmtId="0" fontId="12" fillId="0" borderId="0" xfId="0" applyFont="1" applyProtection="1">
      <alignment vertical="top"/>
      <protection locked="0"/>
    </xf>
    <xf numFmtId="0" fontId="12" fillId="0" borderId="0" xfId="0" applyFont="1" applyAlignment="1">
      <alignment horizontal="center"/>
    </xf>
    <xf numFmtId="0" fontId="16" fillId="0" borderId="0" xfId="0" applyFont="1">
      <alignment vertical="top"/>
    </xf>
    <xf numFmtId="0" fontId="22" fillId="0" borderId="0" xfId="0" applyFont="1" applyAlignment="1">
      <alignment horizontal="center"/>
    </xf>
    <xf numFmtId="0" fontId="13" fillId="0" borderId="0" xfId="0" applyFont="1">
      <alignment vertical="top"/>
    </xf>
    <xf numFmtId="0" fontId="11" fillId="0" borderId="10" xfId="0" applyFont="1" applyBorder="1" applyAlignment="1">
      <alignment horizontal="center"/>
    </xf>
    <xf numFmtId="0" fontId="12" fillId="24" borderId="5" xfId="0" applyFont="1" applyFill="1" applyBorder="1">
      <alignment vertical="top"/>
    </xf>
    <xf numFmtId="0" fontId="8" fillId="0" borderId="22" xfId="0" applyFont="1" applyBorder="1">
      <alignment vertical="top"/>
    </xf>
    <xf numFmtId="0" fontId="6" fillId="0" borderId="5" xfId="0" applyFont="1" applyBorder="1">
      <alignment vertical="top"/>
    </xf>
    <xf numFmtId="0" fontId="20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 applyAlignment="1"/>
    <xf numFmtId="0" fontId="25" fillId="0" borderId="0" xfId="38" applyAlignment="1" applyProtection="1"/>
    <xf numFmtId="0" fontId="23" fillId="0" borderId="0" xfId="0" applyFont="1" applyAlignment="1"/>
    <xf numFmtId="0" fontId="23" fillId="25" borderId="0" xfId="0" applyFont="1" applyFill="1" applyAlignment="1"/>
    <xf numFmtId="0" fontId="15" fillId="0" borderId="0" xfId="0" applyFont="1" applyAlignment="1">
      <alignment horizontal="center"/>
    </xf>
    <xf numFmtId="0" fontId="15" fillId="0" borderId="0" xfId="0" applyFont="1">
      <alignment vertical="top"/>
    </xf>
    <xf numFmtId="0" fontId="26" fillId="0" borderId="0" xfId="0" applyFont="1" applyAlignment="1">
      <alignment horizontal="left" vertical="top"/>
    </xf>
    <xf numFmtId="0" fontId="24" fillId="0" borderId="0" xfId="0" applyFont="1" applyAlignment="1">
      <alignment horizontal="center" vertical="top"/>
    </xf>
    <xf numFmtId="167" fontId="24" fillId="0" borderId="0" xfId="0" applyNumberFormat="1" applyFont="1" applyAlignment="1">
      <alignment horizontal="left" vertical="top"/>
    </xf>
    <xf numFmtId="0" fontId="24" fillId="0" borderId="0" xfId="0" applyFont="1" applyAlignment="1">
      <alignment horizontal="center"/>
    </xf>
    <xf numFmtId="0" fontId="41" fillId="0" borderId="0" xfId="42" applyFont="1" applyAlignment="1">
      <alignment horizontal="left"/>
    </xf>
    <xf numFmtId="0" fontId="41" fillId="0" borderId="0" xfId="42" applyFont="1" applyAlignment="1">
      <alignment horizontal="center"/>
    </xf>
    <xf numFmtId="0" fontId="11" fillId="0" borderId="0" xfId="0" applyFont="1" applyAlignment="1"/>
    <xf numFmtId="0" fontId="23" fillId="0" borderId="15" xfId="0" applyFont="1" applyBorder="1">
      <alignment vertical="top"/>
    </xf>
    <xf numFmtId="0" fontId="23" fillId="0" borderId="18" xfId="0" applyFont="1" applyBorder="1">
      <alignment vertical="top"/>
    </xf>
    <xf numFmtId="0" fontId="23" fillId="0" borderId="21" xfId="0" applyFont="1" applyBorder="1">
      <alignment vertical="top"/>
    </xf>
    <xf numFmtId="0" fontId="42" fillId="0" borderId="0" xfId="0" applyFont="1" applyAlignment="1"/>
    <xf numFmtId="11" fontId="0" fillId="0" borderId="0" xfId="0" applyNumberFormat="1" applyAlignment="1"/>
    <xf numFmtId="0" fontId="44" fillId="0" borderId="0" xfId="0" applyFont="1" applyAlignment="1">
      <alignment vertical="center" wrapText="1"/>
    </xf>
    <xf numFmtId="0" fontId="44" fillId="0" borderId="0" xfId="0" applyFont="1" applyAlignment="1">
      <alignment horizontal="center" vertical="center" wrapText="1"/>
    </xf>
    <xf numFmtId="168" fontId="44" fillId="0" borderId="0" xfId="0" applyNumberFormat="1" applyFont="1" applyAlignment="1">
      <alignment vertical="center" wrapText="1"/>
    </xf>
    <xf numFmtId="0" fontId="44" fillId="0" borderId="0" xfId="0" applyFont="1" applyAlignment="1" applyProtection="1">
      <alignment horizontal="left"/>
      <protection locked="0"/>
    </xf>
    <xf numFmtId="0" fontId="44" fillId="0" borderId="0" xfId="0" applyFont="1" applyAlignment="1" applyProtection="1">
      <alignment horizontal="center"/>
      <protection locked="0"/>
    </xf>
    <xf numFmtId="168" fontId="44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O-C Diagr.</a:t>
            </a:r>
          </a:p>
        </c:rich>
      </c:tx>
      <c:layout>
        <c:manualLayout>
          <c:xMode val="edge"/>
          <c:yMode val="edge"/>
          <c:x val="0.37353486593070334"/>
          <c:y val="3.4810126582278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72888159691949"/>
          <c:y val="0.15189896889056456"/>
          <c:w val="0.80234637109108542"/>
          <c:h val="0.648735179636786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'!$H$21:$H$983</c:f>
              <c:numCache>
                <c:formatCode>General</c:formatCode>
                <c:ptCount val="96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55-46E4-A1AF-F15E3D366195}"/>
            </c:ext>
          </c:extLst>
        </c:ser>
        <c:ser>
          <c:idx val="1"/>
          <c:order val="1"/>
          <c:tx>
            <c:strRef>
              <c:f>'Active 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'!$I$21:$I$983</c:f>
              <c:numCache>
                <c:formatCode>General</c:formatCode>
                <c:ptCount val="963"/>
                <c:pt idx="12">
                  <c:v>-0.16425000000162981</c:v>
                </c:pt>
                <c:pt idx="13">
                  <c:v>-0.17675000000599539</c:v>
                </c:pt>
                <c:pt idx="14">
                  <c:v>-0.14725000000180444</c:v>
                </c:pt>
                <c:pt idx="15">
                  <c:v>-0.16675000000395812</c:v>
                </c:pt>
                <c:pt idx="16">
                  <c:v>-0.17250000000058208</c:v>
                </c:pt>
                <c:pt idx="19">
                  <c:v>-0.19975000000704313</c:v>
                </c:pt>
                <c:pt idx="21">
                  <c:v>-0.2001250000030268</c:v>
                </c:pt>
                <c:pt idx="22">
                  <c:v>-0.21612499999901047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55-46E4-A1AF-F15E3D366195}"/>
            </c:ext>
          </c:extLst>
        </c:ser>
        <c:ser>
          <c:idx val="3"/>
          <c:order val="2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'!$J$21:$J$983</c:f>
              <c:numCache>
                <c:formatCode>General</c:formatCode>
                <c:ptCount val="963"/>
                <c:pt idx="0">
                  <c:v>5.4999999993015081E-3</c:v>
                </c:pt>
                <c:pt idx="2">
                  <c:v>3.3499999990453944E-3</c:v>
                </c:pt>
                <c:pt idx="3">
                  <c:v>-0.12509999999747379</c:v>
                </c:pt>
                <c:pt idx="4">
                  <c:v>-0.12165000000095461</c:v>
                </c:pt>
                <c:pt idx="5">
                  <c:v>-0.1227500000022701</c:v>
                </c:pt>
                <c:pt idx="6">
                  <c:v>-0.12267499999870779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55-46E4-A1AF-F15E3D366195}"/>
            </c:ext>
          </c:extLst>
        </c:ser>
        <c:ser>
          <c:idx val="4"/>
          <c:order val="3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'!$K$21:$K$983</c:f>
              <c:numCache>
                <c:formatCode>General</c:formatCode>
                <c:ptCount val="963"/>
                <c:pt idx="7">
                  <c:v>-0.12925000000541331</c:v>
                </c:pt>
                <c:pt idx="10">
                  <c:v>-0.14680000000225846</c:v>
                </c:pt>
                <c:pt idx="11">
                  <c:v>-0.16599999999743886</c:v>
                </c:pt>
                <c:pt idx="17">
                  <c:v>-0.17974999999569263</c:v>
                </c:pt>
                <c:pt idx="18">
                  <c:v>-0.18220000000292202</c:v>
                </c:pt>
                <c:pt idx="20">
                  <c:v>-0.18754999999509891</c:v>
                </c:pt>
                <c:pt idx="23">
                  <c:v>-0.19492499999614665</c:v>
                </c:pt>
                <c:pt idx="24">
                  <c:v>-0.20855000000301516</c:v>
                </c:pt>
                <c:pt idx="25">
                  <c:v>-0.20942499999364372</c:v>
                </c:pt>
                <c:pt idx="26">
                  <c:v>-0.2080500000010943</c:v>
                </c:pt>
                <c:pt idx="27">
                  <c:v>-0.21312500000931323</c:v>
                </c:pt>
                <c:pt idx="28">
                  <c:v>-0.21409999999741558</c:v>
                </c:pt>
                <c:pt idx="29">
                  <c:v>-0.24312499978987034</c:v>
                </c:pt>
                <c:pt idx="30">
                  <c:v>-0.23412500017730054</c:v>
                </c:pt>
                <c:pt idx="31">
                  <c:v>-0.23212500003864989</c:v>
                </c:pt>
                <c:pt idx="32">
                  <c:v>-0.24275000013585668</c:v>
                </c:pt>
                <c:pt idx="33">
                  <c:v>-0.23975000010977965</c:v>
                </c:pt>
                <c:pt idx="34">
                  <c:v>-0.23399999989487696</c:v>
                </c:pt>
                <c:pt idx="35">
                  <c:v>-0.23200000003271271</c:v>
                </c:pt>
                <c:pt idx="36">
                  <c:v>-0.23574999999982538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55-46E4-A1AF-F15E3D366195}"/>
            </c:ext>
          </c:extLst>
        </c:ser>
        <c:ser>
          <c:idx val="2"/>
          <c:order val="4"/>
          <c:tx>
            <c:strRef>
              <c:f>'Active 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55-46E4-A1AF-F15E3D366195}"/>
            </c:ext>
          </c:extLst>
        </c:ser>
        <c:ser>
          <c:idx val="5"/>
          <c:order val="5"/>
          <c:tx>
            <c:strRef>
              <c:f>'Active 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55-46E4-A1AF-F15E3D366195}"/>
            </c:ext>
          </c:extLst>
        </c:ser>
        <c:ser>
          <c:idx val="6"/>
          <c:order val="6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55-46E4-A1AF-F15E3D366195}"/>
            </c:ext>
          </c:extLst>
        </c:ser>
        <c:ser>
          <c:idx val="7"/>
          <c:order val="7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'!$O$21:$O$983</c:f>
              <c:numCache>
                <c:formatCode>General</c:formatCode>
                <c:ptCount val="963"/>
                <c:pt idx="0">
                  <c:v>-8.1986948574639881E-5</c:v>
                </c:pt>
                <c:pt idx="1">
                  <c:v>-3.0562057532978193E-3</c:v>
                </c:pt>
                <c:pt idx="2">
                  <c:v>-3.094336763614783E-3</c:v>
                </c:pt>
                <c:pt idx="3">
                  <c:v>-0.11172958515664476</c:v>
                </c:pt>
                <c:pt idx="4">
                  <c:v>-0.11173721135870815</c:v>
                </c:pt>
                <c:pt idx="5">
                  <c:v>-0.11185923059172244</c:v>
                </c:pt>
                <c:pt idx="6">
                  <c:v>-0.11192405330926128</c:v>
                </c:pt>
                <c:pt idx="7">
                  <c:v>-0.13420400263746324</c:v>
                </c:pt>
                <c:pt idx="8">
                  <c:v>-0.14607799925016579</c:v>
                </c:pt>
                <c:pt idx="9">
                  <c:v>-0.14614282196770462</c:v>
                </c:pt>
                <c:pt idx="10">
                  <c:v>-0.14645930935333543</c:v>
                </c:pt>
                <c:pt idx="11">
                  <c:v>-0.16219979041217811</c:v>
                </c:pt>
                <c:pt idx="12">
                  <c:v>-0.1655629455221343</c:v>
                </c:pt>
                <c:pt idx="13">
                  <c:v>-0.17616336639025026</c:v>
                </c:pt>
                <c:pt idx="14">
                  <c:v>-0.17620912360263061</c:v>
                </c:pt>
                <c:pt idx="15">
                  <c:v>-0.17637690004802525</c:v>
                </c:pt>
                <c:pt idx="16">
                  <c:v>-0.17646078827072256</c:v>
                </c:pt>
                <c:pt idx="17">
                  <c:v>-0.18273715256889483</c:v>
                </c:pt>
                <c:pt idx="18">
                  <c:v>-0.18333962253190286</c:v>
                </c:pt>
                <c:pt idx="19">
                  <c:v>-0.18641298196345013</c:v>
                </c:pt>
                <c:pt idx="20">
                  <c:v>-0.18651974879233763</c:v>
                </c:pt>
                <c:pt idx="21">
                  <c:v>-0.19668928924387188</c:v>
                </c:pt>
                <c:pt idx="22">
                  <c:v>-0.19967876045272184</c:v>
                </c:pt>
                <c:pt idx="23">
                  <c:v>-0.20703041924183249</c:v>
                </c:pt>
                <c:pt idx="24">
                  <c:v>-0.21066430452503915</c:v>
                </c:pt>
                <c:pt idx="25">
                  <c:v>-0.21081301546527528</c:v>
                </c:pt>
                <c:pt idx="26">
                  <c:v>-0.21087783818281414</c:v>
                </c:pt>
                <c:pt idx="27">
                  <c:v>-0.21358895301635025</c:v>
                </c:pt>
                <c:pt idx="28">
                  <c:v>-0.21363089712769892</c:v>
                </c:pt>
                <c:pt idx="29">
                  <c:v>-0.23402717454624289</c:v>
                </c:pt>
                <c:pt idx="30">
                  <c:v>-0.23402717454624289</c:v>
                </c:pt>
                <c:pt idx="31">
                  <c:v>-0.23472878513607501</c:v>
                </c:pt>
                <c:pt idx="32">
                  <c:v>-0.23729500213040669</c:v>
                </c:pt>
                <c:pt idx="33">
                  <c:v>-0.23729500213040669</c:v>
                </c:pt>
                <c:pt idx="34">
                  <c:v>-0.23785171488103435</c:v>
                </c:pt>
                <c:pt idx="35">
                  <c:v>-0.23785171488103435</c:v>
                </c:pt>
                <c:pt idx="36">
                  <c:v>-0.23799661272023881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55-46E4-A1AF-F15E3D366195}"/>
            </c:ext>
          </c:extLst>
        </c:ser>
        <c:ser>
          <c:idx val="8"/>
          <c:order val="8"/>
          <c:tx>
            <c:strRef>
              <c:f>'Active 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'!$R$21:$R$983</c:f>
              <c:numCache>
                <c:formatCode>General</c:formatCode>
                <c:ptCount val="963"/>
                <c:pt idx="8">
                  <c:v>4.1499999999359716E-2</c:v>
                </c:pt>
                <c:pt idx="9">
                  <c:v>5.7874999998603016E-2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655-46E4-A1AF-F15E3D366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277432"/>
        <c:axId val="1"/>
      </c:scatterChart>
      <c:valAx>
        <c:axId val="454277432"/>
        <c:scaling>
          <c:orientation val="minMax"/>
          <c:max val="29000"/>
          <c:min val="-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28898648975408"/>
              <c:y val="0.863925379580716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26298157453935E-2"/>
              <c:y val="0.379747499916940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4277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77907032977661"/>
          <c:y val="0.91772284793514725"/>
          <c:w val="0.79564612212418173"/>
          <c:h val="6.32911392405063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15346534653465346"/>
          <c:y val="1.5576323987538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36633663366337"/>
          <c:y val="0.12461097099813509"/>
          <c:w val="0.77970297029702973"/>
          <c:h val="0.7102825346893700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3'!$D$21:$D$45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3'!$H$21:$H$985</c:f>
              <c:numCache>
                <c:formatCode>General</c:formatCode>
                <c:ptCount val="965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  <c:pt idx="10">
                  <c:v>1.5756919994601049E-2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9D-4423-8A10-540CD422ED6D}"/>
            </c:ext>
          </c:extLst>
        </c:ser>
        <c:ser>
          <c:idx val="7"/>
          <c:order val="1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3'!$O$21:$O$985</c:f>
              <c:numCache>
                <c:formatCode>General</c:formatCode>
                <c:ptCount val="965"/>
                <c:pt idx="0">
                  <c:v>-6.8584027265074596E-3</c:v>
                </c:pt>
                <c:pt idx="1">
                  <c:v>-6.4033993902754324E-3</c:v>
                </c:pt>
                <c:pt idx="2">
                  <c:v>-6.3975660141698931E-3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9D-4423-8A10-540CD422ED6D}"/>
            </c:ext>
          </c:extLst>
        </c:ser>
        <c:ser>
          <c:idx val="9"/>
          <c:order val="2"/>
          <c:tx>
            <c:strRef>
              <c:f>'Active 3'!$V$1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3'!$U$2:$U$28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3'!$V$2:$V$28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9D-4423-8A10-540CD422E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967144"/>
        <c:axId val="1"/>
      </c:scatterChart>
      <c:valAx>
        <c:axId val="794967144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3168316831683164"/>
              <c:y val="0.915890794024578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  <c:max val="2.5000000000000001E-2"/>
          <c:min val="-1.4999999999999999E-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0.38629414313864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96714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42574257425743"/>
          <c:y val="0.91900605882208652"/>
          <c:w val="0.42574257425742568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15841584158415842"/>
          <c:y val="1.5432098765432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910891089109"/>
          <c:y val="0.13271644940094943"/>
          <c:w val="0.78217821782178221"/>
          <c:h val="0.6975329666189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3'!$D$21:$D$45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3'!$H$21:$H$985</c:f>
              <c:numCache>
                <c:formatCode>General</c:formatCode>
                <c:ptCount val="965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  <c:pt idx="10">
                  <c:v>1.5756919994601049E-2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0C-44EC-9CC3-DA975A252AB8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Other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3'!$D$21:$D$985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3'!$I$21:$I$985</c:f>
              <c:numCache>
                <c:formatCode>General</c:formatCode>
                <c:ptCount val="965"/>
                <c:pt idx="1">
                  <c:v>-2.3541600021417253E-3</c:v>
                </c:pt>
                <c:pt idx="7">
                  <c:v>1.9213529994885903E-2</c:v>
                </c:pt>
                <c:pt idx="11">
                  <c:v>1.4658199994300958E-2</c:v>
                </c:pt>
                <c:pt idx="12">
                  <c:v>2.0275769988074899E-2</c:v>
                </c:pt>
                <c:pt idx="13">
                  <c:v>1.9966069994552527E-2</c:v>
                </c:pt>
                <c:pt idx="14">
                  <c:v>4.9518689993419684E-2</c:v>
                </c:pt>
                <c:pt idx="15">
                  <c:v>3.0211629993573297E-2</c:v>
                </c:pt>
                <c:pt idx="16">
                  <c:v>2.4558099998102989E-2</c:v>
                </c:pt>
                <c:pt idx="17">
                  <c:v>2.4525809996703174E-2</c:v>
                </c:pt>
                <c:pt idx="18">
                  <c:v>2.2768639988498762E-2</c:v>
                </c:pt>
                <c:pt idx="19">
                  <c:v>8.7529499942320399E-3</c:v>
                </c:pt>
                <c:pt idx="20">
                  <c:v>2.1075730001030024E-2</c:v>
                </c:pt>
                <c:pt idx="21">
                  <c:v>2.0195524994051084E-2</c:v>
                </c:pt>
                <c:pt idx="22">
                  <c:v>7.6333649994921871E-3</c:v>
                </c:pt>
                <c:pt idx="23">
                  <c:v>3.7287644998286851E-2</c:v>
                </c:pt>
                <c:pt idx="24">
                  <c:v>2.7841549992444925E-2</c:v>
                </c:pt>
                <c:pt idx="25">
                  <c:v>2.7137564997246955E-2</c:v>
                </c:pt>
                <c:pt idx="26">
                  <c:v>2.858710999134928E-2</c:v>
                </c:pt>
                <c:pt idx="27">
                  <c:v>2.6629844993294682E-2</c:v>
                </c:pt>
                <c:pt idx="28">
                  <c:v>2.5703079998493195E-2</c:v>
                </c:pt>
                <c:pt idx="29">
                  <c:v>2.0133445206738543E-2</c:v>
                </c:pt>
                <c:pt idx="30">
                  <c:v>2.9133444819308352E-2</c:v>
                </c:pt>
                <c:pt idx="31">
                  <c:v>3.194028495636303E-2</c:v>
                </c:pt>
                <c:pt idx="32">
                  <c:v>2.4266389853437431E-2</c:v>
                </c:pt>
                <c:pt idx="33">
                  <c:v>2.7266389879514463E-2</c:v>
                </c:pt>
                <c:pt idx="34">
                  <c:v>3.3656600106041878E-2</c:v>
                </c:pt>
                <c:pt idx="35">
                  <c:v>3.5656599968206137E-2</c:v>
                </c:pt>
                <c:pt idx="36">
                  <c:v>3.2073229995148722E-2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0C-44EC-9CC3-DA975A252AB8}"/>
            </c:ext>
          </c:extLst>
        </c:ser>
        <c:ser>
          <c:idx val="7"/>
          <c:order val="2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3'!$O$21:$O$985</c:f>
              <c:numCache>
                <c:formatCode>General</c:formatCode>
                <c:ptCount val="965"/>
                <c:pt idx="0">
                  <c:v>-6.8584027265074596E-3</c:v>
                </c:pt>
                <c:pt idx="1">
                  <c:v>-6.4033993902754324E-3</c:v>
                </c:pt>
                <c:pt idx="2">
                  <c:v>-6.3975660141698931E-3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90C-44EC-9CC3-DA975A252AB8}"/>
            </c:ext>
          </c:extLst>
        </c:ser>
        <c:ser>
          <c:idx val="9"/>
          <c:order val="3"/>
          <c:tx>
            <c:strRef>
              <c:f>'Active 3'!$V$1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3'!$U$2:$U$28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3'!$V$2:$V$28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90C-44EC-9CC3-DA975A252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963864"/>
        <c:axId val="1"/>
      </c:scatterChart>
      <c:valAx>
        <c:axId val="794963864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9768976897689767"/>
              <c:y val="0.91666958296879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  <c:max val="2.5000000000000001E-2"/>
          <c:min val="-1.4999999999999999E-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0.385803765270081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96386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49504950495051"/>
          <c:y val="0.91975600272188196"/>
          <c:w val="0.57178217821782185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26711185308848079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24207011686144"/>
          <c:y val="0.14860681114551083"/>
          <c:w val="0.79966611018363942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4'!$H$20:$H$20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4'!$H$21:$H$985</c:f>
              <c:numCache>
                <c:formatCode>General</c:formatCode>
                <c:ptCount val="965"/>
                <c:pt idx="0">
                  <c:v>7.1159999934025109E-3</c:v>
                </c:pt>
                <c:pt idx="2">
                  <c:v>8.1260000006295741E-3</c:v>
                </c:pt>
                <c:pt idx="3">
                  <c:v>-6.3640000007580966E-3</c:v>
                </c:pt>
                <c:pt idx="4">
                  <c:v>-2.9060000015306287E-3</c:v>
                </c:pt>
                <c:pt idx="5">
                  <c:v>-3.8780000031692907E-3</c:v>
                </c:pt>
                <c:pt idx="6">
                  <c:v>-3.7350000056903809E-3</c:v>
                </c:pt>
                <c:pt idx="10">
                  <c:v>8.3679999952437356E-3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CA-4784-84B4-29E8CC335501}"/>
            </c:ext>
          </c:extLst>
        </c:ser>
        <c:ser>
          <c:idx val="1"/>
          <c:order val="1"/>
          <c:tx>
            <c:strRef>
              <c:f>'Active 4'!$I$20:$I$20</c:f>
              <c:strCache>
                <c:ptCount val="1"/>
                <c:pt idx="0">
                  <c:v>Other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4'!$D$21:$D$985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4'!$I$21:$I$985</c:f>
              <c:numCache>
                <c:formatCode>General</c:formatCode>
                <c:ptCount val="965"/>
                <c:pt idx="1">
                  <c:v>4.7359999953187071E-3</c:v>
                </c:pt>
                <c:pt idx="7">
                  <c:v>1.3061999998171814E-2</c:v>
                </c:pt>
                <c:pt idx="11">
                  <c:v>5.6799999947543256E-3</c:v>
                </c:pt>
                <c:pt idx="12">
                  <c:v>1.0957999991660472E-2</c:v>
                </c:pt>
                <c:pt idx="13">
                  <c:v>9.5779999974183738E-3</c:v>
                </c:pt>
                <c:pt idx="14">
                  <c:v>3.9125999996031169E-2</c:v>
                </c:pt>
                <c:pt idx="15">
                  <c:v>1.9801999995252118E-2</c:v>
                </c:pt>
                <c:pt idx="16">
                  <c:v>1.4139999999315478E-2</c:v>
                </c:pt>
                <c:pt idx="17">
                  <c:v>1.3473999999405351E-2</c:v>
                </c:pt>
                <c:pt idx="18">
                  <c:v>1.1655999995127786E-2</c:v>
                </c:pt>
                <c:pt idx="19">
                  <c:v>-2.6700000089476816E-3</c:v>
                </c:pt>
                <c:pt idx="20">
                  <c:v>9.6419999972567894E-3</c:v>
                </c:pt>
                <c:pt idx="21">
                  <c:v>7.734999991953373E-3</c:v>
                </c:pt>
                <c:pt idx="22">
                  <c:v>-5.1290000046719797E-3</c:v>
                </c:pt>
                <c:pt idx="23">
                  <c:v>2.3782999996910803E-2</c:v>
                </c:pt>
                <c:pt idx="24">
                  <c:v>1.3969999992696103E-2</c:v>
                </c:pt>
                <c:pt idx="25">
                  <c:v>1.3250999996671453E-2</c:v>
                </c:pt>
                <c:pt idx="26">
                  <c:v>1.4693999997689389E-2</c:v>
                </c:pt>
                <c:pt idx="27">
                  <c:v>1.2462999991839752E-2</c:v>
                </c:pt>
                <c:pt idx="28">
                  <c:v>1.1531999996805098E-2</c:v>
                </c:pt>
                <c:pt idx="29">
                  <c:v>3.9030002080835402E-3</c:v>
                </c:pt>
                <c:pt idx="30">
                  <c:v>1.2902999820653349E-2</c:v>
                </c:pt>
                <c:pt idx="31">
                  <c:v>1.5638999961083755E-2</c:v>
                </c:pt>
                <c:pt idx="32">
                  <c:v>7.7059998584445566E-3</c:v>
                </c:pt>
                <c:pt idx="33">
                  <c:v>1.0705999884521589E-2</c:v>
                </c:pt>
                <c:pt idx="34">
                  <c:v>1.7040000107954256E-2</c:v>
                </c:pt>
                <c:pt idx="35">
                  <c:v>1.9039999970118515E-2</c:v>
                </c:pt>
                <c:pt idx="36">
                  <c:v>1.5441999996255618E-2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CA-4784-84B4-29E8CC335501}"/>
            </c:ext>
          </c:extLst>
        </c:ser>
        <c:ser>
          <c:idx val="7"/>
          <c:order val="2"/>
          <c:tx>
            <c:strRef>
              <c:f>'Active 4'!$O$20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4'!$O$21:$O$985</c:f>
              <c:numCache>
                <c:formatCode>General</c:formatCode>
                <c:ptCount val="965"/>
                <c:pt idx="0">
                  <c:v>5.3205727384843899E-4</c:v>
                </c:pt>
                <c:pt idx="1">
                  <c:v>6.8676061009518858E-4</c:v>
                </c:pt>
                <c:pt idx="2">
                  <c:v>6.8874398620091641E-4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CA-4784-84B4-29E8CC335501}"/>
            </c:ext>
          </c:extLst>
        </c:ser>
        <c:ser>
          <c:idx val="9"/>
          <c:order val="3"/>
          <c:tx>
            <c:strRef>
              <c:f>'Active 4'!$V$1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4'!$U$2:$U$28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4'!$V$2:$V$28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CA-4784-84B4-29E8CC335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4966160"/>
        <c:axId val="1"/>
      </c:scatterChart>
      <c:valAx>
        <c:axId val="794966160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3756260434059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52921535893157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966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5893155258764609"/>
          <c:y val="0.91950464396284826"/>
          <c:w val="0.38564273789649417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O-C Diagr.</a:t>
            </a:r>
          </a:p>
        </c:rich>
      </c:tx>
      <c:layout>
        <c:manualLayout>
          <c:xMode val="edge"/>
          <c:yMode val="edge"/>
          <c:x val="0.3733338582677165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0023600298828"/>
          <c:y val="0.14723926380368099"/>
          <c:w val="0.80000130208545261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4'!$H$20:$H$20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4'!$H$21:$H$985</c:f>
              <c:numCache>
                <c:formatCode>General</c:formatCode>
                <c:ptCount val="965"/>
                <c:pt idx="0">
                  <c:v>7.1159999934025109E-3</c:v>
                </c:pt>
                <c:pt idx="2">
                  <c:v>8.1260000006295741E-3</c:v>
                </c:pt>
                <c:pt idx="3">
                  <c:v>-6.3640000007580966E-3</c:v>
                </c:pt>
                <c:pt idx="4">
                  <c:v>-2.9060000015306287E-3</c:v>
                </c:pt>
                <c:pt idx="5">
                  <c:v>-3.8780000031692907E-3</c:v>
                </c:pt>
                <c:pt idx="6">
                  <c:v>-3.7350000056903809E-3</c:v>
                </c:pt>
                <c:pt idx="10">
                  <c:v>8.3679999952437356E-3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CF-4611-9FEF-477CA74BE1DE}"/>
            </c:ext>
          </c:extLst>
        </c:ser>
        <c:ser>
          <c:idx val="1"/>
          <c:order val="1"/>
          <c:tx>
            <c:strRef>
              <c:f>'Active 4'!$I$20:$I$20</c:f>
              <c:strCache>
                <c:ptCount val="1"/>
                <c:pt idx="0">
                  <c:v>Other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4'!$D$21:$D$985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4'!$I$21:$I$985</c:f>
              <c:numCache>
                <c:formatCode>General</c:formatCode>
                <c:ptCount val="965"/>
                <c:pt idx="1">
                  <c:v>4.7359999953187071E-3</c:v>
                </c:pt>
                <c:pt idx="7">
                  <c:v>1.3061999998171814E-2</c:v>
                </c:pt>
                <c:pt idx="11">
                  <c:v>5.6799999947543256E-3</c:v>
                </c:pt>
                <c:pt idx="12">
                  <c:v>1.0957999991660472E-2</c:v>
                </c:pt>
                <c:pt idx="13">
                  <c:v>9.5779999974183738E-3</c:v>
                </c:pt>
                <c:pt idx="14">
                  <c:v>3.9125999996031169E-2</c:v>
                </c:pt>
                <c:pt idx="15">
                  <c:v>1.9801999995252118E-2</c:v>
                </c:pt>
                <c:pt idx="16">
                  <c:v>1.4139999999315478E-2</c:v>
                </c:pt>
                <c:pt idx="17">
                  <c:v>1.3473999999405351E-2</c:v>
                </c:pt>
                <c:pt idx="18">
                  <c:v>1.1655999995127786E-2</c:v>
                </c:pt>
                <c:pt idx="19">
                  <c:v>-2.6700000089476816E-3</c:v>
                </c:pt>
                <c:pt idx="20">
                  <c:v>9.6419999972567894E-3</c:v>
                </c:pt>
                <c:pt idx="21">
                  <c:v>7.734999991953373E-3</c:v>
                </c:pt>
                <c:pt idx="22">
                  <c:v>-5.1290000046719797E-3</c:v>
                </c:pt>
                <c:pt idx="23">
                  <c:v>2.3782999996910803E-2</c:v>
                </c:pt>
                <c:pt idx="24">
                  <c:v>1.3969999992696103E-2</c:v>
                </c:pt>
                <c:pt idx="25">
                  <c:v>1.3250999996671453E-2</c:v>
                </c:pt>
                <c:pt idx="26">
                  <c:v>1.4693999997689389E-2</c:v>
                </c:pt>
                <c:pt idx="27">
                  <c:v>1.2462999991839752E-2</c:v>
                </c:pt>
                <c:pt idx="28">
                  <c:v>1.1531999996805098E-2</c:v>
                </c:pt>
                <c:pt idx="29">
                  <c:v>3.9030002080835402E-3</c:v>
                </c:pt>
                <c:pt idx="30">
                  <c:v>1.2902999820653349E-2</c:v>
                </c:pt>
                <c:pt idx="31">
                  <c:v>1.5638999961083755E-2</c:v>
                </c:pt>
                <c:pt idx="32">
                  <c:v>7.7059998584445566E-3</c:v>
                </c:pt>
                <c:pt idx="33">
                  <c:v>1.0705999884521589E-2</c:v>
                </c:pt>
                <c:pt idx="34">
                  <c:v>1.7040000107954256E-2</c:v>
                </c:pt>
                <c:pt idx="35">
                  <c:v>1.9039999970118515E-2</c:v>
                </c:pt>
                <c:pt idx="36">
                  <c:v>1.5441999996255618E-2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8CF-4611-9FEF-477CA74BE1DE}"/>
            </c:ext>
          </c:extLst>
        </c:ser>
        <c:ser>
          <c:idx val="3"/>
          <c:order val="2"/>
          <c:tx>
            <c:strRef>
              <c:f>'Active 4'!$J$20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4'!$D$21:$D$36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4'!$J$21:$J$985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8CF-4611-9FEF-477CA74BE1DE}"/>
            </c:ext>
          </c:extLst>
        </c:ser>
        <c:ser>
          <c:idx val="4"/>
          <c:order val="3"/>
          <c:tx>
            <c:strRef>
              <c:f>'Active 4'!$K$20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4'!$K$21:$K$985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8CF-4611-9FEF-477CA74BE1DE}"/>
            </c:ext>
          </c:extLst>
        </c:ser>
        <c:ser>
          <c:idx val="2"/>
          <c:order val="4"/>
          <c:tx>
            <c:strRef>
              <c:f>'Active 4'!$L$20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4'!$L$21:$L$985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8CF-4611-9FEF-477CA74BE1DE}"/>
            </c:ext>
          </c:extLst>
        </c:ser>
        <c:ser>
          <c:idx val="5"/>
          <c:order val="5"/>
          <c:tx>
            <c:strRef>
              <c:f>'Active 4'!$M$20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8CF-4611-9FEF-477CA74BE1DE}"/>
            </c:ext>
          </c:extLst>
        </c:ser>
        <c:ser>
          <c:idx val="6"/>
          <c:order val="6"/>
          <c:tx>
            <c:strRef>
              <c:f>'Active 4'!$N$20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4'!$D$21:$D$85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8CF-4611-9FEF-477CA74BE1DE}"/>
            </c:ext>
          </c:extLst>
        </c:ser>
        <c:ser>
          <c:idx val="7"/>
          <c:order val="7"/>
          <c:tx>
            <c:strRef>
              <c:f>'Active 4'!$O$20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4'!$O$21:$O$985</c:f>
              <c:numCache>
                <c:formatCode>General</c:formatCode>
                <c:ptCount val="965"/>
                <c:pt idx="0">
                  <c:v>5.3205727384843899E-4</c:v>
                </c:pt>
                <c:pt idx="1">
                  <c:v>6.8676061009518858E-4</c:v>
                </c:pt>
                <c:pt idx="2">
                  <c:v>6.8874398620091641E-4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8CF-4611-9FEF-477CA74BE1DE}"/>
            </c:ext>
          </c:extLst>
        </c:ser>
        <c:ser>
          <c:idx val="8"/>
          <c:order val="8"/>
          <c:tx>
            <c:strRef>
              <c:f>'Active 4'!$R$20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4'!$R$21:$R$985</c:f>
              <c:numCache>
                <c:formatCode>General</c:formatCode>
                <c:ptCount val="965"/>
                <c:pt idx="8">
                  <c:v>0.1962679999996908</c:v>
                </c:pt>
                <c:pt idx="9">
                  <c:v>-0.19691000000602799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8CF-4611-9FEF-477CA74BE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296400"/>
        <c:axId val="1"/>
      </c:scatterChart>
      <c:valAx>
        <c:axId val="725296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342082239720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66666666666666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52964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00017497812774"/>
          <c:y val="0.92024539877300615"/>
          <c:w val="0.7950012248468940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26666701662292214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25227905645"/>
          <c:y val="0.14814859468012961"/>
          <c:w val="0.79000128580938445"/>
          <c:h val="0.6574093888930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4'!$H$20:$H$20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4'!$H$21:$H$985</c:f>
              <c:numCache>
                <c:formatCode>General</c:formatCode>
                <c:ptCount val="965"/>
                <c:pt idx="0">
                  <c:v>7.1159999934025109E-3</c:v>
                </c:pt>
                <c:pt idx="2">
                  <c:v>8.1260000006295741E-3</c:v>
                </c:pt>
                <c:pt idx="3">
                  <c:v>-6.3640000007580966E-3</c:v>
                </c:pt>
                <c:pt idx="4">
                  <c:v>-2.9060000015306287E-3</c:v>
                </c:pt>
                <c:pt idx="5">
                  <c:v>-3.8780000031692907E-3</c:v>
                </c:pt>
                <c:pt idx="6">
                  <c:v>-3.7350000056903809E-3</c:v>
                </c:pt>
                <c:pt idx="10">
                  <c:v>8.3679999952437356E-3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AF-4A06-97C0-18E295416D92}"/>
            </c:ext>
          </c:extLst>
        </c:ser>
        <c:ser>
          <c:idx val="7"/>
          <c:order val="1"/>
          <c:tx>
            <c:strRef>
              <c:f>'Active 4'!$O$20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4'!$O$21:$O$985</c:f>
              <c:numCache>
                <c:formatCode>General</c:formatCode>
                <c:ptCount val="965"/>
                <c:pt idx="0">
                  <c:v>5.3205727384843899E-4</c:v>
                </c:pt>
                <c:pt idx="1">
                  <c:v>6.8676061009518858E-4</c:v>
                </c:pt>
                <c:pt idx="2">
                  <c:v>6.8874398620091641E-4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AF-4A06-97C0-18E295416D92}"/>
            </c:ext>
          </c:extLst>
        </c:ser>
        <c:ser>
          <c:idx val="9"/>
          <c:order val="2"/>
          <c:tx>
            <c:strRef>
              <c:f>'Active 4'!$V$1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4'!$U$2:$U$28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4'!$V$2:$V$28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AF-4A06-97C0-18E295416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069632"/>
        <c:axId val="1"/>
      </c:scatterChart>
      <c:valAx>
        <c:axId val="738069632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33420822397203"/>
              <c:y val="0.86728654288584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  <c:max val="2.5000000000000001E-2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66666666666666E-2"/>
              <c:y val="0.3827173455169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069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666736657917758"/>
          <c:y val="0.91975600272188196"/>
          <c:w val="0.2816671916010498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15346534653465346"/>
          <c:y val="1.5576323987538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36633663366337"/>
          <c:y val="0.12461097099813509"/>
          <c:w val="0.77970297029702973"/>
          <c:h val="0.7102825346893700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4'!$H$20:$H$20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4'!$H$21:$H$985</c:f>
              <c:numCache>
                <c:formatCode>General</c:formatCode>
                <c:ptCount val="965"/>
                <c:pt idx="0">
                  <c:v>7.1159999934025109E-3</c:v>
                </c:pt>
                <c:pt idx="2">
                  <c:v>8.1260000006295741E-3</c:v>
                </c:pt>
                <c:pt idx="3">
                  <c:v>-6.3640000007580966E-3</c:v>
                </c:pt>
                <c:pt idx="4">
                  <c:v>-2.9060000015306287E-3</c:v>
                </c:pt>
                <c:pt idx="5">
                  <c:v>-3.8780000031692907E-3</c:v>
                </c:pt>
                <c:pt idx="6">
                  <c:v>-3.7350000056903809E-3</c:v>
                </c:pt>
                <c:pt idx="10">
                  <c:v>8.3679999952437356E-3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1C-47AC-9984-5555699CF1AE}"/>
            </c:ext>
          </c:extLst>
        </c:ser>
        <c:ser>
          <c:idx val="7"/>
          <c:order val="1"/>
          <c:tx>
            <c:strRef>
              <c:f>'Active 4'!$O$20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4'!$O$21:$O$985</c:f>
              <c:numCache>
                <c:formatCode>General</c:formatCode>
                <c:ptCount val="965"/>
                <c:pt idx="0">
                  <c:v>5.3205727384843899E-4</c:v>
                </c:pt>
                <c:pt idx="1">
                  <c:v>6.8676061009518858E-4</c:v>
                </c:pt>
                <c:pt idx="2">
                  <c:v>6.8874398620091641E-4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1C-47AC-9984-5555699CF1AE}"/>
            </c:ext>
          </c:extLst>
        </c:ser>
        <c:ser>
          <c:idx val="9"/>
          <c:order val="2"/>
          <c:tx>
            <c:strRef>
              <c:f>'Active 4'!$V$1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4'!$U$2:$U$28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4'!$V$2:$V$28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1C-47AC-9984-5555699CF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062416"/>
        <c:axId val="1"/>
      </c:scatterChart>
      <c:valAx>
        <c:axId val="738062416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3168316831683164"/>
              <c:y val="0.915890794024578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  <c:max val="2.5000000000000001E-2"/>
          <c:min val="-1.4999999999999999E-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0.386294143138649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06241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42574257425743"/>
          <c:y val="0.91900605882208652"/>
          <c:w val="0.42574257425742568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15841584158415842"/>
          <c:y val="1.54320987654320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910891089109"/>
          <c:y val="0.13271644940094943"/>
          <c:w val="0.78217821782178221"/>
          <c:h val="0.697532966618943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4'!$H$20:$H$20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4'!$D$21:$D$45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4'!$H$21:$H$985</c:f>
              <c:numCache>
                <c:formatCode>General</c:formatCode>
                <c:ptCount val="965"/>
                <c:pt idx="0">
                  <c:v>7.1159999934025109E-3</c:v>
                </c:pt>
                <c:pt idx="2">
                  <c:v>8.1260000006295741E-3</c:v>
                </c:pt>
                <c:pt idx="3">
                  <c:v>-6.3640000007580966E-3</c:v>
                </c:pt>
                <c:pt idx="4">
                  <c:v>-2.9060000015306287E-3</c:v>
                </c:pt>
                <c:pt idx="5">
                  <c:v>-3.8780000031692907E-3</c:v>
                </c:pt>
                <c:pt idx="6">
                  <c:v>-3.7350000056903809E-3</c:v>
                </c:pt>
                <c:pt idx="10">
                  <c:v>8.3679999952437356E-3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9B-4358-9997-A0804E4C340F}"/>
            </c:ext>
          </c:extLst>
        </c:ser>
        <c:ser>
          <c:idx val="1"/>
          <c:order val="1"/>
          <c:tx>
            <c:strRef>
              <c:f>'Active 4'!$I$20:$I$20</c:f>
              <c:strCache>
                <c:ptCount val="1"/>
                <c:pt idx="0">
                  <c:v>Other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4'!$D$21:$D$985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4'!$D$21:$D$985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4'!$I$21:$I$985</c:f>
              <c:numCache>
                <c:formatCode>General</c:formatCode>
                <c:ptCount val="965"/>
                <c:pt idx="1">
                  <c:v>4.7359999953187071E-3</c:v>
                </c:pt>
                <c:pt idx="7">
                  <c:v>1.3061999998171814E-2</c:v>
                </c:pt>
                <c:pt idx="11">
                  <c:v>5.6799999947543256E-3</c:v>
                </c:pt>
                <c:pt idx="12">
                  <c:v>1.0957999991660472E-2</c:v>
                </c:pt>
                <c:pt idx="13">
                  <c:v>9.5779999974183738E-3</c:v>
                </c:pt>
                <c:pt idx="14">
                  <c:v>3.9125999996031169E-2</c:v>
                </c:pt>
                <c:pt idx="15">
                  <c:v>1.9801999995252118E-2</c:v>
                </c:pt>
                <c:pt idx="16">
                  <c:v>1.4139999999315478E-2</c:v>
                </c:pt>
                <c:pt idx="17">
                  <c:v>1.3473999999405351E-2</c:v>
                </c:pt>
                <c:pt idx="18">
                  <c:v>1.1655999995127786E-2</c:v>
                </c:pt>
                <c:pt idx="19">
                  <c:v>-2.6700000089476816E-3</c:v>
                </c:pt>
                <c:pt idx="20">
                  <c:v>9.6419999972567894E-3</c:v>
                </c:pt>
                <c:pt idx="21">
                  <c:v>7.734999991953373E-3</c:v>
                </c:pt>
                <c:pt idx="22">
                  <c:v>-5.1290000046719797E-3</c:v>
                </c:pt>
                <c:pt idx="23">
                  <c:v>2.3782999996910803E-2</c:v>
                </c:pt>
                <c:pt idx="24">
                  <c:v>1.3969999992696103E-2</c:v>
                </c:pt>
                <c:pt idx="25">
                  <c:v>1.3250999996671453E-2</c:v>
                </c:pt>
                <c:pt idx="26">
                  <c:v>1.4693999997689389E-2</c:v>
                </c:pt>
                <c:pt idx="27">
                  <c:v>1.2462999991839752E-2</c:v>
                </c:pt>
                <c:pt idx="28">
                  <c:v>1.1531999996805098E-2</c:v>
                </c:pt>
                <c:pt idx="29">
                  <c:v>3.9030002080835402E-3</c:v>
                </c:pt>
                <c:pt idx="30">
                  <c:v>1.2902999820653349E-2</c:v>
                </c:pt>
                <c:pt idx="31">
                  <c:v>1.5638999961083755E-2</c:v>
                </c:pt>
                <c:pt idx="32">
                  <c:v>7.7059998584445566E-3</c:v>
                </c:pt>
                <c:pt idx="33">
                  <c:v>1.0705999884521589E-2</c:v>
                </c:pt>
                <c:pt idx="34">
                  <c:v>1.7040000107954256E-2</c:v>
                </c:pt>
                <c:pt idx="35">
                  <c:v>1.9039999970118515E-2</c:v>
                </c:pt>
                <c:pt idx="36">
                  <c:v>1.5441999996255618E-2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9B-4358-9997-A0804E4C340F}"/>
            </c:ext>
          </c:extLst>
        </c:ser>
        <c:ser>
          <c:idx val="7"/>
          <c:order val="2"/>
          <c:tx>
            <c:strRef>
              <c:f>'Active 4'!$O$20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4'!$F$21:$F$985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4'!$O$21:$O$985</c:f>
              <c:numCache>
                <c:formatCode>General</c:formatCode>
                <c:ptCount val="965"/>
                <c:pt idx="0">
                  <c:v>5.3205727384843899E-4</c:v>
                </c:pt>
                <c:pt idx="1">
                  <c:v>6.8676061009518858E-4</c:v>
                </c:pt>
                <c:pt idx="2">
                  <c:v>6.8874398620091641E-4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9B-4358-9997-A0804E4C340F}"/>
            </c:ext>
          </c:extLst>
        </c:ser>
        <c:ser>
          <c:idx val="9"/>
          <c:order val="3"/>
          <c:tx>
            <c:strRef>
              <c:f>'Active 4'!$V$1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4'!$U$2:$U$28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4'!$V$2:$V$28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9B-4358-9997-A0804E4C3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064384"/>
        <c:axId val="1"/>
      </c:scatterChart>
      <c:valAx>
        <c:axId val="738064384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9768976897689767"/>
              <c:y val="0.91666958296879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  <c:max val="2.5000000000000001E-2"/>
          <c:min val="-1.4999999999999999E-2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0.385803765270081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064384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49504950495051"/>
          <c:y val="0.91975600272188196"/>
          <c:w val="0.57178217821782185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-- O-C Diagram</a:t>
            </a:r>
          </a:p>
        </c:rich>
      </c:tx>
      <c:layout>
        <c:manualLayout>
          <c:xMode val="edge"/>
          <c:yMode val="edge"/>
          <c:x val="0.41147792423382973"/>
          <c:y val="3.2171581769436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050133845264143E-2"/>
          <c:y val="0.10187680896658345"/>
          <c:w val="0.91086799697134102"/>
          <c:h val="0.75067122396429908"/>
        </c:manualLayout>
      </c:layout>
      <c:scatterChart>
        <c:scatterStyle val="lineMarker"/>
        <c:varyColors val="0"/>
        <c:ser>
          <c:idx val="0"/>
          <c:order val="0"/>
          <c:tx>
            <c:strRef>
              <c:f>Q.fit!$E$20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Q.fit!$D$21:$D$233</c:f>
              <c:numCache>
                <c:formatCode>General</c:formatCode>
                <c:ptCount val="213"/>
                <c:pt idx="0">
                  <c:v>-3.9E-2</c:v>
                </c:pt>
                <c:pt idx="1">
                  <c:v>0</c:v>
                </c:pt>
                <c:pt idx="2">
                  <c:v>5.0000000000000001E-4</c:v>
                </c:pt>
                <c:pt idx="3">
                  <c:v>1.425</c:v>
                </c:pt>
                <c:pt idx="4">
                  <c:v>1.4251</c:v>
                </c:pt>
                <c:pt idx="5">
                  <c:v>1.4267000000000001</c:v>
                </c:pt>
                <c:pt idx="6">
                  <c:v>1.4275500000000001</c:v>
                </c:pt>
                <c:pt idx="7">
                  <c:v>1.7197</c:v>
                </c:pt>
                <c:pt idx="8">
                  <c:v>1.8804000000000001</c:v>
                </c:pt>
                <c:pt idx="9">
                  <c:v>2.0868000000000002</c:v>
                </c:pt>
                <c:pt idx="10">
                  <c:v>2.1309</c:v>
                </c:pt>
                <c:pt idx="11">
                  <c:v>2.2698999999999998</c:v>
                </c:pt>
                <c:pt idx="12">
                  <c:v>2.2705000000000002</c:v>
                </c:pt>
                <c:pt idx="13">
                  <c:v>2.2726999999999999</c:v>
                </c:pt>
                <c:pt idx="14">
                  <c:v>2.2738</c:v>
                </c:pt>
                <c:pt idx="15">
                  <c:v>2.3561000000000001</c:v>
                </c:pt>
                <c:pt idx="16">
                  <c:v>2.3639999999999999</c:v>
                </c:pt>
                <c:pt idx="17">
                  <c:v>2.4043000000000001</c:v>
                </c:pt>
                <c:pt idx="18">
                  <c:v>2.4056999999999999</c:v>
                </c:pt>
                <c:pt idx="19">
                  <c:v>2.53905</c:v>
                </c:pt>
                <c:pt idx="20">
                  <c:v>2.5782500000000002</c:v>
                </c:pt>
                <c:pt idx="21">
                  <c:v>2.6746500000000002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</c:numCache>
            </c:numRef>
          </c:xVal>
          <c:yVal>
            <c:numRef>
              <c:f>Q.fit!$B$21:$B$233</c:f>
              <c:numCache>
                <c:formatCode>General</c:formatCode>
                <c:ptCount val="213"/>
                <c:pt idx="0">
                  <c:v>5.4999999993015081E-3</c:v>
                </c:pt>
                <c:pt idx="1">
                  <c:v>0</c:v>
                </c:pt>
                <c:pt idx="2">
                  <c:v>3.3499999990453944E-3</c:v>
                </c:pt>
                <c:pt idx="3">
                  <c:v>-0.12509999999747379</c:v>
                </c:pt>
                <c:pt idx="4">
                  <c:v>-0.12165000000095461</c:v>
                </c:pt>
                <c:pt idx="5">
                  <c:v>-0.1227500000022701</c:v>
                </c:pt>
                <c:pt idx="6">
                  <c:v>-0.12267499999870779</c:v>
                </c:pt>
                <c:pt idx="7">
                  <c:v>-0.12925000000541331</c:v>
                </c:pt>
                <c:pt idx="8">
                  <c:v>-0.14680000000225846</c:v>
                </c:pt>
                <c:pt idx="9">
                  <c:v>-0.16599999999743886</c:v>
                </c:pt>
                <c:pt idx="10">
                  <c:v>-0.16425000000162981</c:v>
                </c:pt>
                <c:pt idx="11">
                  <c:v>-0.17675000000599539</c:v>
                </c:pt>
                <c:pt idx="12">
                  <c:v>-0.14725000000180444</c:v>
                </c:pt>
                <c:pt idx="13">
                  <c:v>-0.16675000000395812</c:v>
                </c:pt>
                <c:pt idx="14">
                  <c:v>-0.17250000000058208</c:v>
                </c:pt>
                <c:pt idx="15">
                  <c:v>-0.17974999999569263</c:v>
                </c:pt>
                <c:pt idx="16">
                  <c:v>-0.18220000000292202</c:v>
                </c:pt>
                <c:pt idx="17">
                  <c:v>-0.19975000000704313</c:v>
                </c:pt>
                <c:pt idx="18">
                  <c:v>-0.18754999999509891</c:v>
                </c:pt>
                <c:pt idx="19">
                  <c:v>-0.2001250000030268</c:v>
                </c:pt>
                <c:pt idx="20">
                  <c:v>-0.21612499999901047</c:v>
                </c:pt>
                <c:pt idx="21">
                  <c:v>-0.19492499999614665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FD-4F11-8B4D-DD2EA1C68ED9}"/>
            </c:ext>
          </c:extLst>
        </c:ser>
        <c:ser>
          <c:idx val="1"/>
          <c:order val="1"/>
          <c:tx>
            <c:strRef>
              <c:f>Q.fit!$U$1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Q.fit!$T$2:$T$29</c:f>
              <c:numCache>
                <c:formatCode>General</c:formatCode>
                <c:ptCount val="28"/>
                <c:pt idx="0">
                  <c:v>1.4</c:v>
                </c:pt>
                <c:pt idx="1">
                  <c:v>1.45</c:v>
                </c:pt>
                <c:pt idx="2">
                  <c:v>1.5</c:v>
                </c:pt>
                <c:pt idx="3">
                  <c:v>1.55</c:v>
                </c:pt>
                <c:pt idx="4">
                  <c:v>1.6</c:v>
                </c:pt>
                <c:pt idx="5">
                  <c:v>1.65</c:v>
                </c:pt>
                <c:pt idx="6">
                  <c:v>1.7</c:v>
                </c:pt>
                <c:pt idx="7">
                  <c:v>1.75</c:v>
                </c:pt>
                <c:pt idx="8">
                  <c:v>1.8</c:v>
                </c:pt>
                <c:pt idx="9">
                  <c:v>1.85</c:v>
                </c:pt>
                <c:pt idx="10">
                  <c:v>1.9</c:v>
                </c:pt>
                <c:pt idx="11">
                  <c:v>1.95</c:v>
                </c:pt>
                <c:pt idx="12">
                  <c:v>2</c:v>
                </c:pt>
                <c:pt idx="13">
                  <c:v>2.0499999999999998</c:v>
                </c:pt>
                <c:pt idx="14">
                  <c:v>2.1</c:v>
                </c:pt>
                <c:pt idx="15">
                  <c:v>2.15</c:v>
                </c:pt>
                <c:pt idx="16">
                  <c:v>2.2000000000000002</c:v>
                </c:pt>
                <c:pt idx="17">
                  <c:v>2.25</c:v>
                </c:pt>
                <c:pt idx="18">
                  <c:v>2.2999999999999998</c:v>
                </c:pt>
                <c:pt idx="19">
                  <c:v>2.35</c:v>
                </c:pt>
                <c:pt idx="20">
                  <c:v>2.4</c:v>
                </c:pt>
                <c:pt idx="21">
                  <c:v>2.4500000000000002</c:v>
                </c:pt>
                <c:pt idx="22">
                  <c:v>2.5</c:v>
                </c:pt>
              </c:numCache>
            </c:numRef>
          </c:xVal>
          <c:yVal>
            <c:numRef>
              <c:f>Q.fit!$U$2:$U$29</c:f>
              <c:numCache>
                <c:formatCode>General</c:formatCode>
                <c:ptCount val="28"/>
                <c:pt idx="0">
                  <c:v>-0.11509639066946979</c:v>
                </c:pt>
                <c:pt idx="1">
                  <c:v>-0.11882978817756071</c:v>
                </c:pt>
                <c:pt idx="2">
                  <c:v>-0.12253666152011126</c:v>
                </c:pt>
                <c:pt idx="3">
                  <c:v>-0.12621701069712143</c:v>
                </c:pt>
                <c:pt idx="4">
                  <c:v>-0.12987083570859123</c:v>
                </c:pt>
                <c:pt idx="5">
                  <c:v>-0.13349813655452061</c:v>
                </c:pt>
                <c:pt idx="6">
                  <c:v>-0.13709891323490964</c:v>
                </c:pt>
                <c:pt idx="7">
                  <c:v>-0.14067316574975827</c:v>
                </c:pt>
                <c:pt idx="8">
                  <c:v>-0.14422089409906649</c:v>
                </c:pt>
                <c:pt idx="9">
                  <c:v>-0.14774209828283436</c:v>
                </c:pt>
                <c:pt idx="10">
                  <c:v>-0.1512367783010618</c:v>
                </c:pt>
                <c:pt idx="11">
                  <c:v>-0.15470493415374889</c:v>
                </c:pt>
                <c:pt idx="12">
                  <c:v>-0.15814656584089559</c:v>
                </c:pt>
                <c:pt idx="13">
                  <c:v>-0.16156167336250191</c:v>
                </c:pt>
                <c:pt idx="14">
                  <c:v>-0.16495025671856786</c:v>
                </c:pt>
                <c:pt idx="15">
                  <c:v>-0.1683123159090934</c:v>
                </c:pt>
                <c:pt idx="16">
                  <c:v>-0.17164785093407856</c:v>
                </c:pt>
                <c:pt idx="17">
                  <c:v>-0.17495686179352332</c:v>
                </c:pt>
                <c:pt idx="18">
                  <c:v>-0.17823934848742767</c:v>
                </c:pt>
                <c:pt idx="19">
                  <c:v>-0.18149531101579172</c:v>
                </c:pt>
                <c:pt idx="20">
                  <c:v>-0.18472474937861533</c:v>
                </c:pt>
                <c:pt idx="21">
                  <c:v>-0.18792766357589857</c:v>
                </c:pt>
                <c:pt idx="22">
                  <c:v>-0.19110405360764141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FD-4F11-8B4D-DD2EA1C68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889832"/>
        <c:axId val="1"/>
      </c:scatterChart>
      <c:valAx>
        <c:axId val="501889832"/>
        <c:scaling>
          <c:orientation val="minMax"/>
          <c:max val="2.5"/>
          <c:min val="1.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188983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45299196574787126"/>
          <c:y val="0.92493410173594248"/>
          <c:w val="0.57631321725809914"/>
          <c:h val="0.9785534046850041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O-C Diagr.</a:t>
            </a:r>
          </a:p>
        </c:rich>
      </c:tx>
      <c:layout>
        <c:manualLayout>
          <c:xMode val="edge"/>
          <c:yMode val="edge"/>
          <c:x val="0.37291005012333323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8506862480129"/>
          <c:y val="0.15141955835962145"/>
          <c:w val="0.80267624068855881"/>
          <c:h val="0.649842271293375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'!$H$21:$H$983</c:f>
              <c:numCache>
                <c:formatCode>General</c:formatCode>
                <c:ptCount val="96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9D-4A4E-995F-2AC00F7E69FB}"/>
            </c:ext>
          </c:extLst>
        </c:ser>
        <c:ser>
          <c:idx val="1"/>
          <c:order val="1"/>
          <c:tx>
            <c:strRef>
              <c:f>'Active 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'!$I$21:$I$983</c:f>
              <c:numCache>
                <c:formatCode>General</c:formatCode>
                <c:ptCount val="963"/>
                <c:pt idx="12">
                  <c:v>-0.16425000000162981</c:v>
                </c:pt>
                <c:pt idx="13">
                  <c:v>-0.17675000000599539</c:v>
                </c:pt>
                <c:pt idx="14">
                  <c:v>-0.14725000000180444</c:v>
                </c:pt>
                <c:pt idx="15">
                  <c:v>-0.16675000000395812</c:v>
                </c:pt>
                <c:pt idx="16">
                  <c:v>-0.17250000000058208</c:v>
                </c:pt>
                <c:pt idx="19">
                  <c:v>-0.19975000000704313</c:v>
                </c:pt>
                <c:pt idx="21">
                  <c:v>-0.2001250000030268</c:v>
                </c:pt>
                <c:pt idx="22">
                  <c:v>-0.21612499999901047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9D-4A4E-995F-2AC00F7E69FB}"/>
            </c:ext>
          </c:extLst>
        </c:ser>
        <c:ser>
          <c:idx val="3"/>
          <c:order val="2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'!$J$21:$J$983</c:f>
              <c:numCache>
                <c:formatCode>General</c:formatCode>
                <c:ptCount val="963"/>
                <c:pt idx="0">
                  <c:v>5.4999999993015081E-3</c:v>
                </c:pt>
                <c:pt idx="2">
                  <c:v>3.3499999990453944E-3</c:v>
                </c:pt>
                <c:pt idx="3">
                  <c:v>-0.12509999999747379</c:v>
                </c:pt>
                <c:pt idx="4">
                  <c:v>-0.12165000000095461</c:v>
                </c:pt>
                <c:pt idx="5">
                  <c:v>-0.1227500000022701</c:v>
                </c:pt>
                <c:pt idx="6">
                  <c:v>-0.12267499999870779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9D-4A4E-995F-2AC00F7E69FB}"/>
            </c:ext>
          </c:extLst>
        </c:ser>
        <c:ser>
          <c:idx val="4"/>
          <c:order val="3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'!$K$21:$K$983</c:f>
              <c:numCache>
                <c:formatCode>General</c:formatCode>
                <c:ptCount val="963"/>
                <c:pt idx="7">
                  <c:v>-0.12925000000541331</c:v>
                </c:pt>
                <c:pt idx="10">
                  <c:v>-0.14680000000225846</c:v>
                </c:pt>
                <c:pt idx="11">
                  <c:v>-0.16599999999743886</c:v>
                </c:pt>
                <c:pt idx="17">
                  <c:v>-0.17974999999569263</c:v>
                </c:pt>
                <c:pt idx="18">
                  <c:v>-0.18220000000292202</c:v>
                </c:pt>
                <c:pt idx="20">
                  <c:v>-0.18754999999509891</c:v>
                </c:pt>
                <c:pt idx="23">
                  <c:v>-0.19492499999614665</c:v>
                </c:pt>
                <c:pt idx="24">
                  <c:v>-0.20855000000301516</c:v>
                </c:pt>
                <c:pt idx="25">
                  <c:v>-0.20942499999364372</c:v>
                </c:pt>
                <c:pt idx="26">
                  <c:v>-0.2080500000010943</c:v>
                </c:pt>
                <c:pt idx="27">
                  <c:v>-0.21312500000931323</c:v>
                </c:pt>
                <c:pt idx="28">
                  <c:v>-0.21409999999741558</c:v>
                </c:pt>
                <c:pt idx="29">
                  <c:v>-0.24312499978987034</c:v>
                </c:pt>
                <c:pt idx="30">
                  <c:v>-0.23412500017730054</c:v>
                </c:pt>
                <c:pt idx="31">
                  <c:v>-0.23212500003864989</c:v>
                </c:pt>
                <c:pt idx="32">
                  <c:v>-0.24275000013585668</c:v>
                </c:pt>
                <c:pt idx="33">
                  <c:v>-0.23975000010977965</c:v>
                </c:pt>
                <c:pt idx="34">
                  <c:v>-0.23399999989487696</c:v>
                </c:pt>
                <c:pt idx="35">
                  <c:v>-0.23200000003271271</c:v>
                </c:pt>
                <c:pt idx="36">
                  <c:v>-0.23574999999982538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9D-4A4E-995F-2AC00F7E69FB}"/>
            </c:ext>
          </c:extLst>
        </c:ser>
        <c:ser>
          <c:idx val="2"/>
          <c:order val="4"/>
          <c:tx>
            <c:strRef>
              <c:f>'Active 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9D-4A4E-995F-2AC00F7E69FB}"/>
            </c:ext>
          </c:extLst>
        </c:ser>
        <c:ser>
          <c:idx val="5"/>
          <c:order val="5"/>
          <c:tx>
            <c:strRef>
              <c:f>'Active 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9D-4A4E-995F-2AC00F7E69FB}"/>
            </c:ext>
          </c:extLst>
        </c:ser>
        <c:ser>
          <c:idx val="6"/>
          <c:order val="6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39D-4A4E-995F-2AC00F7E69FB}"/>
            </c:ext>
          </c:extLst>
        </c:ser>
        <c:ser>
          <c:idx val="7"/>
          <c:order val="7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'!$O$21:$O$983</c:f>
              <c:numCache>
                <c:formatCode>General</c:formatCode>
                <c:ptCount val="963"/>
                <c:pt idx="0">
                  <c:v>-8.1986948574639881E-5</c:v>
                </c:pt>
                <c:pt idx="1">
                  <c:v>-3.0562057532978193E-3</c:v>
                </c:pt>
                <c:pt idx="2">
                  <c:v>-3.094336763614783E-3</c:v>
                </c:pt>
                <c:pt idx="3">
                  <c:v>-0.11172958515664476</c:v>
                </c:pt>
                <c:pt idx="4">
                  <c:v>-0.11173721135870815</c:v>
                </c:pt>
                <c:pt idx="5">
                  <c:v>-0.11185923059172244</c:v>
                </c:pt>
                <c:pt idx="6">
                  <c:v>-0.11192405330926128</c:v>
                </c:pt>
                <c:pt idx="7">
                  <c:v>-0.13420400263746324</c:v>
                </c:pt>
                <c:pt idx="8">
                  <c:v>-0.14607799925016579</c:v>
                </c:pt>
                <c:pt idx="9">
                  <c:v>-0.14614282196770462</c:v>
                </c:pt>
                <c:pt idx="10">
                  <c:v>-0.14645930935333543</c:v>
                </c:pt>
                <c:pt idx="11">
                  <c:v>-0.16219979041217811</c:v>
                </c:pt>
                <c:pt idx="12">
                  <c:v>-0.1655629455221343</c:v>
                </c:pt>
                <c:pt idx="13">
                  <c:v>-0.17616336639025026</c:v>
                </c:pt>
                <c:pt idx="14">
                  <c:v>-0.17620912360263061</c:v>
                </c:pt>
                <c:pt idx="15">
                  <c:v>-0.17637690004802525</c:v>
                </c:pt>
                <c:pt idx="16">
                  <c:v>-0.17646078827072256</c:v>
                </c:pt>
                <c:pt idx="17">
                  <c:v>-0.18273715256889483</c:v>
                </c:pt>
                <c:pt idx="18">
                  <c:v>-0.18333962253190286</c:v>
                </c:pt>
                <c:pt idx="19">
                  <c:v>-0.18641298196345013</c:v>
                </c:pt>
                <c:pt idx="20">
                  <c:v>-0.18651974879233763</c:v>
                </c:pt>
                <c:pt idx="21">
                  <c:v>-0.19668928924387188</c:v>
                </c:pt>
                <c:pt idx="22">
                  <c:v>-0.19967876045272184</c:v>
                </c:pt>
                <c:pt idx="23">
                  <c:v>-0.20703041924183249</c:v>
                </c:pt>
                <c:pt idx="24">
                  <c:v>-0.21066430452503915</c:v>
                </c:pt>
                <c:pt idx="25">
                  <c:v>-0.21081301546527528</c:v>
                </c:pt>
                <c:pt idx="26">
                  <c:v>-0.21087783818281414</c:v>
                </c:pt>
                <c:pt idx="27">
                  <c:v>-0.21358895301635025</c:v>
                </c:pt>
                <c:pt idx="28">
                  <c:v>-0.21363089712769892</c:v>
                </c:pt>
                <c:pt idx="29">
                  <c:v>-0.23402717454624289</c:v>
                </c:pt>
                <c:pt idx="30">
                  <c:v>-0.23402717454624289</c:v>
                </c:pt>
                <c:pt idx="31">
                  <c:v>-0.23472878513607501</c:v>
                </c:pt>
                <c:pt idx="32">
                  <c:v>-0.23729500213040669</c:v>
                </c:pt>
                <c:pt idx="33">
                  <c:v>-0.23729500213040669</c:v>
                </c:pt>
                <c:pt idx="34">
                  <c:v>-0.23785171488103435</c:v>
                </c:pt>
                <c:pt idx="35">
                  <c:v>-0.23785171488103435</c:v>
                </c:pt>
                <c:pt idx="36">
                  <c:v>-0.23799661272023881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39D-4A4E-995F-2AC00F7E69FB}"/>
            </c:ext>
          </c:extLst>
        </c:ser>
        <c:ser>
          <c:idx val="8"/>
          <c:order val="8"/>
          <c:tx>
            <c:strRef>
              <c:f>'Active 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'!$R$21:$R$983</c:f>
              <c:numCache>
                <c:formatCode>General</c:formatCode>
                <c:ptCount val="963"/>
                <c:pt idx="8">
                  <c:v>4.1499999999359716E-2</c:v>
                </c:pt>
                <c:pt idx="9">
                  <c:v>5.7874999998603016E-2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39D-4A4E-995F-2AC00F7E69FB}"/>
            </c:ext>
          </c:extLst>
        </c:ser>
        <c:ser>
          <c:idx val="9"/>
          <c:order val="9"/>
          <c:tx>
            <c:strRef>
              <c:f>'Active '!$V$1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'!$U$2:$U$19</c:f>
              <c:numCache>
                <c:formatCode>General</c:formatCode>
                <c:ptCount val="18"/>
                <c:pt idx="0">
                  <c:v>0</c:v>
                </c:pt>
                <c:pt idx="1">
                  <c:v>2000</c:v>
                </c:pt>
                <c:pt idx="2">
                  <c:v>4000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18000</c:v>
                </c:pt>
                <c:pt idx="10">
                  <c:v>20000</c:v>
                </c:pt>
                <c:pt idx="11">
                  <c:v>22000</c:v>
                </c:pt>
                <c:pt idx="12">
                  <c:v>24000</c:v>
                </c:pt>
                <c:pt idx="13">
                  <c:v>26000</c:v>
                </c:pt>
                <c:pt idx="14">
                  <c:v>28000</c:v>
                </c:pt>
                <c:pt idx="15">
                  <c:v>30000</c:v>
                </c:pt>
                <c:pt idx="16">
                  <c:v>32000</c:v>
                </c:pt>
                <c:pt idx="17">
                  <c:v>34000</c:v>
                </c:pt>
              </c:numCache>
            </c:numRef>
          </c:xVal>
          <c:yVal>
            <c:numRef>
              <c:f>'Active '!$V$2:$V$19</c:f>
              <c:numCache>
                <c:formatCode>General</c:formatCode>
                <c:ptCount val="18"/>
                <c:pt idx="0">
                  <c:v>-0.1123242747750499</c:v>
                </c:pt>
                <c:pt idx="1">
                  <c:v>-0.10766939279774956</c:v>
                </c:pt>
                <c:pt idx="2">
                  <c:v>-0.10499187136224412</c:v>
                </c:pt>
                <c:pt idx="3">
                  <c:v>-0.10429171046853361</c:v>
                </c:pt>
                <c:pt idx="4">
                  <c:v>-0.10556891011661798</c:v>
                </c:pt>
                <c:pt idx="5">
                  <c:v>-0.10882347030649729</c:v>
                </c:pt>
                <c:pt idx="6">
                  <c:v>-0.1140553910381715</c:v>
                </c:pt>
                <c:pt idx="7">
                  <c:v>-0.12126467231164063</c:v>
                </c:pt>
                <c:pt idx="8">
                  <c:v>-0.13045131412690469</c:v>
                </c:pt>
                <c:pt idx="9">
                  <c:v>-0.14161531648396361</c:v>
                </c:pt>
                <c:pt idx="10">
                  <c:v>-0.15475667938281748</c:v>
                </c:pt>
                <c:pt idx="11">
                  <c:v>-0.16987540282346628</c:v>
                </c:pt>
                <c:pt idx="12">
                  <c:v>-0.18697148680590997</c:v>
                </c:pt>
                <c:pt idx="13">
                  <c:v>-0.20604493133014856</c:v>
                </c:pt>
                <c:pt idx="14">
                  <c:v>-0.22709573639618208</c:v>
                </c:pt>
                <c:pt idx="15">
                  <c:v>-0.25012390200401047</c:v>
                </c:pt>
                <c:pt idx="16">
                  <c:v>-0.27512942815363384</c:v>
                </c:pt>
                <c:pt idx="17">
                  <c:v>-0.30211231484505208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39D-4A4E-995F-2AC00F7E6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269224"/>
        <c:axId val="1"/>
      </c:scatterChart>
      <c:valAx>
        <c:axId val="732269224"/>
        <c:scaling>
          <c:orientation val="minMax"/>
          <c:min val="1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839631668115"/>
              <c:y val="0.86435331230283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839464882943144E-2"/>
              <c:y val="0.38170347003154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269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702341137123746"/>
          <c:y val="0.917981072555205"/>
          <c:w val="0.88628832767141563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[34412.1060, 0.81925 n ]</a:t>
            </a:r>
          </a:p>
        </c:rich>
      </c:tx>
      <c:layout>
        <c:manualLayout>
          <c:xMode val="edge"/>
          <c:yMode val="edge"/>
          <c:x val="0.28929783442621509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8506862480129"/>
          <c:y val="0.15141955835962145"/>
          <c:w val="0.80267624068855881"/>
          <c:h val="0.649842271293375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'!$H$21:$H$983</c:f>
              <c:numCache>
                <c:formatCode>General</c:formatCode>
                <c:ptCount val="963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D2-4DBC-94D7-1722AEC6CF9F}"/>
            </c:ext>
          </c:extLst>
        </c:ser>
        <c:ser>
          <c:idx val="1"/>
          <c:order val="1"/>
          <c:tx>
            <c:strRef>
              <c:f>'Active 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'!$I$21:$I$983</c:f>
              <c:numCache>
                <c:formatCode>General</c:formatCode>
                <c:ptCount val="963"/>
                <c:pt idx="12">
                  <c:v>-0.16425000000162981</c:v>
                </c:pt>
                <c:pt idx="13">
                  <c:v>-0.17675000000599539</c:v>
                </c:pt>
                <c:pt idx="14">
                  <c:v>-0.14725000000180444</c:v>
                </c:pt>
                <c:pt idx="15">
                  <c:v>-0.16675000000395812</c:v>
                </c:pt>
                <c:pt idx="16">
                  <c:v>-0.17250000000058208</c:v>
                </c:pt>
                <c:pt idx="19">
                  <c:v>-0.19975000000704313</c:v>
                </c:pt>
                <c:pt idx="21">
                  <c:v>-0.2001250000030268</c:v>
                </c:pt>
                <c:pt idx="22">
                  <c:v>-0.21612499999901047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D2-4DBC-94D7-1722AEC6CF9F}"/>
            </c:ext>
          </c:extLst>
        </c:ser>
        <c:ser>
          <c:idx val="3"/>
          <c:order val="2"/>
          <c:tx>
            <c:strRef>
              <c:f>'Active 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'!$J$21:$J$983</c:f>
              <c:numCache>
                <c:formatCode>General</c:formatCode>
                <c:ptCount val="963"/>
                <c:pt idx="0">
                  <c:v>5.4999999993015081E-3</c:v>
                </c:pt>
                <c:pt idx="2">
                  <c:v>3.3499999990453944E-3</c:v>
                </c:pt>
                <c:pt idx="3">
                  <c:v>-0.12509999999747379</c:v>
                </c:pt>
                <c:pt idx="4">
                  <c:v>-0.12165000000095461</c:v>
                </c:pt>
                <c:pt idx="5">
                  <c:v>-0.1227500000022701</c:v>
                </c:pt>
                <c:pt idx="6">
                  <c:v>-0.12267499999870779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DD2-4DBC-94D7-1722AEC6CF9F}"/>
            </c:ext>
          </c:extLst>
        </c:ser>
        <c:ser>
          <c:idx val="4"/>
          <c:order val="3"/>
          <c:tx>
            <c:strRef>
              <c:f>'Active 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'!$K$21:$K$983</c:f>
              <c:numCache>
                <c:formatCode>General</c:formatCode>
                <c:ptCount val="963"/>
                <c:pt idx="7">
                  <c:v>-0.12925000000541331</c:v>
                </c:pt>
                <c:pt idx="10">
                  <c:v>-0.14680000000225846</c:v>
                </c:pt>
                <c:pt idx="11">
                  <c:v>-0.16599999999743886</c:v>
                </c:pt>
                <c:pt idx="17">
                  <c:v>-0.17974999999569263</c:v>
                </c:pt>
                <c:pt idx="18">
                  <c:v>-0.18220000000292202</c:v>
                </c:pt>
                <c:pt idx="20">
                  <c:v>-0.18754999999509891</c:v>
                </c:pt>
                <c:pt idx="23">
                  <c:v>-0.19492499999614665</c:v>
                </c:pt>
                <c:pt idx="24">
                  <c:v>-0.20855000000301516</c:v>
                </c:pt>
                <c:pt idx="25">
                  <c:v>-0.20942499999364372</c:v>
                </c:pt>
                <c:pt idx="26">
                  <c:v>-0.2080500000010943</c:v>
                </c:pt>
                <c:pt idx="27">
                  <c:v>-0.21312500000931323</c:v>
                </c:pt>
                <c:pt idx="28">
                  <c:v>-0.21409999999741558</c:v>
                </c:pt>
                <c:pt idx="29">
                  <c:v>-0.24312499978987034</c:v>
                </c:pt>
                <c:pt idx="30">
                  <c:v>-0.23412500017730054</c:v>
                </c:pt>
                <c:pt idx="31">
                  <c:v>-0.23212500003864989</c:v>
                </c:pt>
                <c:pt idx="32">
                  <c:v>-0.24275000013585668</c:v>
                </c:pt>
                <c:pt idx="33">
                  <c:v>-0.23975000010977965</c:v>
                </c:pt>
                <c:pt idx="34">
                  <c:v>-0.23399999989487696</c:v>
                </c:pt>
                <c:pt idx="35">
                  <c:v>-0.23200000003271271</c:v>
                </c:pt>
                <c:pt idx="36">
                  <c:v>-0.23574999999982538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D2-4DBC-94D7-1722AEC6CF9F}"/>
            </c:ext>
          </c:extLst>
        </c:ser>
        <c:ser>
          <c:idx val="2"/>
          <c:order val="4"/>
          <c:tx>
            <c:strRef>
              <c:f>'Active 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DD2-4DBC-94D7-1722AEC6CF9F}"/>
            </c:ext>
          </c:extLst>
        </c:ser>
        <c:ser>
          <c:idx val="5"/>
          <c:order val="5"/>
          <c:tx>
            <c:strRef>
              <c:f>'Active 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DD2-4DBC-94D7-1722AEC6CF9F}"/>
            </c:ext>
          </c:extLst>
        </c:ser>
        <c:ser>
          <c:idx val="6"/>
          <c:order val="6"/>
          <c:tx>
            <c:strRef>
              <c:f>'Active 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DD2-4DBC-94D7-1722AEC6CF9F}"/>
            </c:ext>
          </c:extLst>
        </c:ser>
        <c:ser>
          <c:idx val="7"/>
          <c:order val="7"/>
          <c:tx>
            <c:strRef>
              <c:f>'Active 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'!$O$21:$O$983</c:f>
              <c:numCache>
                <c:formatCode>General</c:formatCode>
                <c:ptCount val="963"/>
                <c:pt idx="0">
                  <c:v>-8.1986948574639881E-5</c:v>
                </c:pt>
                <c:pt idx="1">
                  <c:v>-3.0562057532978193E-3</c:v>
                </c:pt>
                <c:pt idx="2">
                  <c:v>-3.094336763614783E-3</c:v>
                </c:pt>
                <c:pt idx="3">
                  <c:v>-0.11172958515664476</c:v>
                </c:pt>
                <c:pt idx="4">
                  <c:v>-0.11173721135870815</c:v>
                </c:pt>
                <c:pt idx="5">
                  <c:v>-0.11185923059172244</c:v>
                </c:pt>
                <c:pt idx="6">
                  <c:v>-0.11192405330926128</c:v>
                </c:pt>
                <c:pt idx="7">
                  <c:v>-0.13420400263746324</c:v>
                </c:pt>
                <c:pt idx="8">
                  <c:v>-0.14607799925016579</c:v>
                </c:pt>
                <c:pt idx="9">
                  <c:v>-0.14614282196770462</c:v>
                </c:pt>
                <c:pt idx="10">
                  <c:v>-0.14645930935333543</c:v>
                </c:pt>
                <c:pt idx="11">
                  <c:v>-0.16219979041217811</c:v>
                </c:pt>
                <c:pt idx="12">
                  <c:v>-0.1655629455221343</c:v>
                </c:pt>
                <c:pt idx="13">
                  <c:v>-0.17616336639025026</c:v>
                </c:pt>
                <c:pt idx="14">
                  <c:v>-0.17620912360263061</c:v>
                </c:pt>
                <c:pt idx="15">
                  <c:v>-0.17637690004802525</c:v>
                </c:pt>
                <c:pt idx="16">
                  <c:v>-0.17646078827072256</c:v>
                </c:pt>
                <c:pt idx="17">
                  <c:v>-0.18273715256889483</c:v>
                </c:pt>
                <c:pt idx="18">
                  <c:v>-0.18333962253190286</c:v>
                </c:pt>
                <c:pt idx="19">
                  <c:v>-0.18641298196345013</c:v>
                </c:pt>
                <c:pt idx="20">
                  <c:v>-0.18651974879233763</c:v>
                </c:pt>
                <c:pt idx="21">
                  <c:v>-0.19668928924387188</c:v>
                </c:pt>
                <c:pt idx="22">
                  <c:v>-0.19967876045272184</c:v>
                </c:pt>
                <c:pt idx="23">
                  <c:v>-0.20703041924183249</c:v>
                </c:pt>
                <c:pt idx="24">
                  <c:v>-0.21066430452503915</c:v>
                </c:pt>
                <c:pt idx="25">
                  <c:v>-0.21081301546527528</c:v>
                </c:pt>
                <c:pt idx="26">
                  <c:v>-0.21087783818281414</c:v>
                </c:pt>
                <c:pt idx="27">
                  <c:v>-0.21358895301635025</c:v>
                </c:pt>
                <c:pt idx="28">
                  <c:v>-0.21363089712769892</c:v>
                </c:pt>
                <c:pt idx="29">
                  <c:v>-0.23402717454624289</c:v>
                </c:pt>
                <c:pt idx="30">
                  <c:v>-0.23402717454624289</c:v>
                </c:pt>
                <c:pt idx="31">
                  <c:v>-0.23472878513607501</c:v>
                </c:pt>
                <c:pt idx="32">
                  <c:v>-0.23729500213040669</c:v>
                </c:pt>
                <c:pt idx="33">
                  <c:v>-0.23729500213040669</c:v>
                </c:pt>
                <c:pt idx="34">
                  <c:v>-0.23785171488103435</c:v>
                </c:pt>
                <c:pt idx="35">
                  <c:v>-0.23785171488103435</c:v>
                </c:pt>
                <c:pt idx="36">
                  <c:v>-0.23799661272023881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DD2-4DBC-94D7-1722AEC6CF9F}"/>
            </c:ext>
          </c:extLst>
        </c:ser>
        <c:ser>
          <c:idx val="8"/>
          <c:order val="8"/>
          <c:tx>
            <c:strRef>
              <c:f>'Active 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'!$F$21:$F$983</c:f>
              <c:numCache>
                <c:formatCode>General</c:formatCode>
                <c:ptCount val="963"/>
                <c:pt idx="0">
                  <c:v>-390</c:v>
                </c:pt>
                <c:pt idx="1">
                  <c:v>0</c:v>
                </c:pt>
                <c:pt idx="2">
                  <c:v>5</c:v>
                </c:pt>
                <c:pt idx="3">
                  <c:v>14250</c:v>
                </c:pt>
                <c:pt idx="4">
                  <c:v>14251</c:v>
                </c:pt>
                <c:pt idx="5">
                  <c:v>14267</c:v>
                </c:pt>
                <c:pt idx="6">
                  <c:v>14275.5</c:v>
                </c:pt>
                <c:pt idx="7">
                  <c:v>17197</c:v>
                </c:pt>
                <c:pt idx="8">
                  <c:v>18754</c:v>
                </c:pt>
                <c:pt idx="9">
                  <c:v>18762.5</c:v>
                </c:pt>
                <c:pt idx="10">
                  <c:v>18804</c:v>
                </c:pt>
                <c:pt idx="11">
                  <c:v>20868</c:v>
                </c:pt>
                <c:pt idx="12">
                  <c:v>21309</c:v>
                </c:pt>
                <c:pt idx="13">
                  <c:v>22699</c:v>
                </c:pt>
                <c:pt idx="14">
                  <c:v>22705</c:v>
                </c:pt>
                <c:pt idx="15">
                  <c:v>22727</c:v>
                </c:pt>
                <c:pt idx="16">
                  <c:v>22738</c:v>
                </c:pt>
                <c:pt idx="17">
                  <c:v>23561</c:v>
                </c:pt>
                <c:pt idx="18">
                  <c:v>23640</c:v>
                </c:pt>
                <c:pt idx="19">
                  <c:v>24043</c:v>
                </c:pt>
                <c:pt idx="20">
                  <c:v>24057</c:v>
                </c:pt>
                <c:pt idx="21">
                  <c:v>25390.5</c:v>
                </c:pt>
                <c:pt idx="22">
                  <c:v>25782.5</c:v>
                </c:pt>
                <c:pt idx="23">
                  <c:v>26746.5</c:v>
                </c:pt>
                <c:pt idx="24">
                  <c:v>27223</c:v>
                </c:pt>
                <c:pt idx="25">
                  <c:v>27242.5</c:v>
                </c:pt>
                <c:pt idx="26">
                  <c:v>27251</c:v>
                </c:pt>
                <c:pt idx="27">
                  <c:v>27606.5</c:v>
                </c:pt>
                <c:pt idx="28">
                  <c:v>27612</c:v>
                </c:pt>
                <c:pt idx="29">
                  <c:v>30286.5</c:v>
                </c:pt>
                <c:pt idx="30">
                  <c:v>30286.5</c:v>
                </c:pt>
                <c:pt idx="31">
                  <c:v>30378.5</c:v>
                </c:pt>
                <c:pt idx="32">
                  <c:v>30715</c:v>
                </c:pt>
                <c:pt idx="33">
                  <c:v>30715</c:v>
                </c:pt>
                <c:pt idx="34">
                  <c:v>30788</c:v>
                </c:pt>
                <c:pt idx="35">
                  <c:v>30788</c:v>
                </c:pt>
                <c:pt idx="36">
                  <c:v>30807</c:v>
                </c:pt>
              </c:numCache>
            </c:numRef>
          </c:xVal>
          <c:yVal>
            <c:numRef>
              <c:f>'Active '!$R$21:$R$983</c:f>
              <c:numCache>
                <c:formatCode>General</c:formatCode>
                <c:ptCount val="963"/>
                <c:pt idx="8">
                  <c:v>4.1499999999359716E-2</c:v>
                </c:pt>
                <c:pt idx="9">
                  <c:v>5.7874999998603016E-2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DD2-4DBC-94D7-1722AEC6C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268568"/>
        <c:axId val="1"/>
      </c:scatterChart>
      <c:valAx>
        <c:axId val="732268568"/>
        <c:scaling>
          <c:orientation val="minMax"/>
          <c:max val="29000"/>
          <c:min val="-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839631668115"/>
              <c:y val="0.86435331230283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839464882943144E-2"/>
              <c:y val="0.38170347003154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268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719081101484386"/>
          <c:y val="0.917981072555205"/>
          <c:w val="0.79431508352425839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O-C Diagr.</a:t>
            </a:r>
          </a:p>
        </c:rich>
      </c:tx>
      <c:layout>
        <c:manualLayout>
          <c:xMode val="edge"/>
          <c:yMode val="edge"/>
          <c:x val="0.37353486593070334"/>
          <c:y val="3.4810126582278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72888159691949"/>
          <c:y val="0.15189896889056456"/>
          <c:w val="0.79899628185897231"/>
          <c:h val="0.6487351796367861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2'!$H$21:$H$983</c:f>
              <c:numCache>
                <c:formatCode>General</c:formatCode>
                <c:ptCount val="963"/>
                <c:pt idx="1">
                  <c:v>-2.3541600021417253E-3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F2-4282-B2B5-D931A6E63991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2'!$I$21:$I$983</c:f>
              <c:numCache>
                <c:formatCode>General</c:formatCode>
                <c:ptCount val="963"/>
                <c:pt idx="12">
                  <c:v>2.0275769988074899E-2</c:v>
                </c:pt>
                <c:pt idx="13">
                  <c:v>1.9966069994552527E-2</c:v>
                </c:pt>
                <c:pt idx="14">
                  <c:v>4.9518689993419684E-2</c:v>
                </c:pt>
                <c:pt idx="15">
                  <c:v>3.0211629993573297E-2</c:v>
                </c:pt>
                <c:pt idx="16">
                  <c:v>2.4558099998102989E-2</c:v>
                </c:pt>
                <c:pt idx="19">
                  <c:v>8.7529499942320399E-3</c:v>
                </c:pt>
                <c:pt idx="21">
                  <c:v>2.0195524994051084E-2</c:v>
                </c:pt>
                <c:pt idx="22">
                  <c:v>7.6333649994921871E-3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F2-4282-B2B5-D931A6E63991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2'!$D$21:$D$36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2'!$J$21:$J$983</c:f>
              <c:numCache>
                <c:formatCode>General</c:formatCode>
                <c:ptCount val="963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F2-4282-B2B5-D931A6E63991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2'!$K$21:$K$983</c:f>
              <c:numCache>
                <c:formatCode>General</c:formatCode>
                <c:ptCount val="963"/>
                <c:pt idx="7">
                  <c:v>1.9213529994885903E-2</c:v>
                </c:pt>
                <c:pt idx="10">
                  <c:v>1.5756919994601049E-2</c:v>
                </c:pt>
                <c:pt idx="11">
                  <c:v>1.4658199994300958E-2</c:v>
                </c:pt>
                <c:pt idx="17">
                  <c:v>2.4525809996703174E-2</c:v>
                </c:pt>
                <c:pt idx="18">
                  <c:v>2.2768639988498762E-2</c:v>
                </c:pt>
                <c:pt idx="20">
                  <c:v>2.1075730001030024E-2</c:v>
                </c:pt>
                <c:pt idx="23">
                  <c:v>3.7287644998286851E-2</c:v>
                </c:pt>
                <c:pt idx="24">
                  <c:v>2.7841549992444925E-2</c:v>
                </c:pt>
                <c:pt idx="25">
                  <c:v>2.7137564997246955E-2</c:v>
                </c:pt>
                <c:pt idx="26">
                  <c:v>2.858710999134928E-2</c:v>
                </c:pt>
                <c:pt idx="27">
                  <c:v>2.6629844993294682E-2</c:v>
                </c:pt>
                <c:pt idx="28">
                  <c:v>2.5703079998493195E-2</c:v>
                </c:pt>
                <c:pt idx="29">
                  <c:v>2.0133445206738543E-2</c:v>
                </c:pt>
                <c:pt idx="30">
                  <c:v>2.9133444819308352E-2</c:v>
                </c:pt>
                <c:pt idx="31">
                  <c:v>3.194028495636303E-2</c:v>
                </c:pt>
                <c:pt idx="32">
                  <c:v>2.4266389853437431E-2</c:v>
                </c:pt>
                <c:pt idx="33">
                  <c:v>2.7266389879514463E-2</c:v>
                </c:pt>
                <c:pt idx="34">
                  <c:v>3.3656600106041878E-2</c:v>
                </c:pt>
                <c:pt idx="35">
                  <c:v>3.5656599968206137E-2</c:v>
                </c:pt>
                <c:pt idx="36">
                  <c:v>3.2073229995148722E-2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F2-4282-B2B5-D931A6E63991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F2-4282-B2B5-D931A6E63991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F2-4282-B2B5-D931A6E63991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F2-4282-B2B5-D931A6E63991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2'!$O$21:$O$983</c:f>
              <c:numCache>
                <c:formatCode>General</c:formatCode>
                <c:ptCount val="963"/>
                <c:pt idx="0">
                  <c:v>-5.8564469516440808E-3</c:v>
                </c:pt>
                <c:pt idx="1">
                  <c:v>-5.4103657563838014E-3</c:v>
                </c:pt>
                <c:pt idx="2">
                  <c:v>-5.4046467667009761E-3</c:v>
                </c:pt>
                <c:pt idx="3">
                  <c:v>1.0888754839664883E-2</c:v>
                </c:pt>
                <c:pt idx="4">
                  <c:v>1.0889898637601448E-2</c:v>
                </c:pt>
                <c:pt idx="5">
                  <c:v>1.0908199404586484E-2</c:v>
                </c:pt>
                <c:pt idx="6">
                  <c:v>1.0917921687047284E-2</c:v>
                </c:pt>
                <c:pt idx="7">
                  <c:v>1.4259527358721406E-2</c:v>
                </c:pt>
                <c:pt idx="8">
                  <c:v>1.604042074595283E-2</c:v>
                </c:pt>
                <c:pt idx="9">
                  <c:v>1.6050714927381915E-2</c:v>
                </c:pt>
                <c:pt idx="10">
                  <c:v>1.609761064278107E-2</c:v>
                </c:pt>
                <c:pt idx="11">
                  <c:v>1.8458409583850859E-2</c:v>
                </c:pt>
                <c:pt idx="12">
                  <c:v>1.8962824473875945E-2</c:v>
                </c:pt>
                <c:pt idx="13">
                  <c:v>2.0552703605701043E-2</c:v>
                </c:pt>
                <c:pt idx="14">
                  <c:v>2.0559566393320433E-2</c:v>
                </c:pt>
                <c:pt idx="15">
                  <c:v>2.058472994792486E-2</c:v>
                </c:pt>
                <c:pt idx="16">
                  <c:v>2.0597311725227073E-2</c:v>
                </c:pt>
                <c:pt idx="17">
                  <c:v>2.1538657427019922E-2</c:v>
                </c:pt>
                <c:pt idx="18">
                  <c:v>2.162901746400854E-2</c:v>
                </c:pt>
                <c:pt idx="19">
                  <c:v>2.2089968032444167E-2</c:v>
                </c:pt>
                <c:pt idx="20">
                  <c:v>2.2105981203556072E-2</c:v>
                </c:pt>
                <c:pt idx="21">
                  <c:v>2.3631235751965261E-2</c:v>
                </c:pt>
                <c:pt idx="22">
                  <c:v>2.4079604543098668E-2</c:v>
                </c:pt>
                <c:pt idx="23">
                  <c:v>2.5182225753947157E-2</c:v>
                </c:pt>
                <c:pt idx="24">
                  <c:v>2.5727245470720292E-2</c:v>
                </c:pt>
                <c:pt idx="25">
                  <c:v>2.5749549530483307E-2</c:v>
                </c:pt>
                <c:pt idx="26">
                  <c:v>2.5759271812944108E-2</c:v>
                </c:pt>
                <c:pt idx="27">
                  <c:v>2.6165891979392897E-2</c:v>
                </c:pt>
                <c:pt idx="28">
                  <c:v>2.6172182868044007E-2</c:v>
                </c:pt>
                <c:pt idx="29">
                  <c:v>2.9231270449386615E-2</c:v>
                </c:pt>
                <c:pt idx="30">
                  <c:v>2.9231270449386615E-2</c:v>
                </c:pt>
                <c:pt idx="31">
                  <c:v>2.9336499859550579E-2</c:v>
                </c:pt>
                <c:pt idx="32">
                  <c:v>2.9721387865204639E-2</c:v>
                </c:pt>
                <c:pt idx="33">
                  <c:v>2.9721387865204639E-2</c:v>
                </c:pt>
                <c:pt idx="34">
                  <c:v>2.9804885114573874E-2</c:v>
                </c:pt>
                <c:pt idx="35">
                  <c:v>2.9804885114573874E-2</c:v>
                </c:pt>
                <c:pt idx="36">
                  <c:v>2.9826617275368603E-2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F2-4282-B2B5-D931A6E63991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2'!$R$21:$R$983</c:f>
              <c:numCache>
                <c:formatCode>General</c:formatCode>
                <c:ptCount val="963"/>
                <c:pt idx="8">
                  <c:v>4.1499999999359716E-2</c:v>
                </c:pt>
                <c:pt idx="9">
                  <c:v>5.7874999998603016E-2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8F2-4282-B2B5-D931A6E63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290424"/>
        <c:axId val="1"/>
      </c:scatterChart>
      <c:valAx>
        <c:axId val="791290424"/>
        <c:scaling>
          <c:orientation val="minMax"/>
          <c:max val="23000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61394461370725"/>
              <c:y val="0.863925379580716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26298157453935E-2"/>
              <c:y val="0.379747499916940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1290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41040284537297"/>
          <c:y val="0.91772284793514725"/>
          <c:w val="0.79564612212418173"/>
          <c:h val="6.32911392405063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O-C Diagr.</a:t>
            </a:r>
          </a:p>
        </c:rich>
      </c:tx>
      <c:layout>
        <c:manualLayout>
          <c:xMode val="edge"/>
          <c:yMode val="edge"/>
          <c:x val="0.37291005012333323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48506862480129"/>
          <c:y val="0.15141955835962145"/>
          <c:w val="0.80267624068855881"/>
          <c:h val="0.649842271293375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2'!$H$21:$H$983</c:f>
              <c:numCache>
                <c:formatCode>General</c:formatCode>
                <c:ptCount val="963"/>
                <c:pt idx="1">
                  <c:v>-2.3541600021417253E-3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96-4917-A351-C500468BE630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2'!$I$21:$I$983</c:f>
              <c:numCache>
                <c:formatCode>General</c:formatCode>
                <c:ptCount val="963"/>
                <c:pt idx="12">
                  <c:v>2.0275769988074899E-2</c:v>
                </c:pt>
                <c:pt idx="13">
                  <c:v>1.9966069994552527E-2</c:v>
                </c:pt>
                <c:pt idx="14">
                  <c:v>4.9518689993419684E-2</c:v>
                </c:pt>
                <c:pt idx="15">
                  <c:v>3.0211629993573297E-2</c:v>
                </c:pt>
                <c:pt idx="16">
                  <c:v>2.4558099998102989E-2</c:v>
                </c:pt>
                <c:pt idx="19">
                  <c:v>8.7529499942320399E-3</c:v>
                </c:pt>
                <c:pt idx="21">
                  <c:v>2.0195524994051084E-2</c:v>
                </c:pt>
                <c:pt idx="22">
                  <c:v>7.6333649994921871E-3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96-4917-A351-C500468BE630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2'!$D$21:$D$36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2'!$J$21:$J$983</c:f>
              <c:numCache>
                <c:formatCode>General</c:formatCode>
                <c:ptCount val="963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96-4917-A351-C500468BE630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2'!$K$21:$K$983</c:f>
              <c:numCache>
                <c:formatCode>General</c:formatCode>
                <c:ptCount val="963"/>
                <c:pt idx="7">
                  <c:v>1.9213529994885903E-2</c:v>
                </c:pt>
                <c:pt idx="10">
                  <c:v>1.5756919994601049E-2</c:v>
                </c:pt>
                <c:pt idx="11">
                  <c:v>1.4658199994300958E-2</c:v>
                </c:pt>
                <c:pt idx="17">
                  <c:v>2.4525809996703174E-2</c:v>
                </c:pt>
                <c:pt idx="18">
                  <c:v>2.2768639988498762E-2</c:v>
                </c:pt>
                <c:pt idx="20">
                  <c:v>2.1075730001030024E-2</c:v>
                </c:pt>
                <c:pt idx="23">
                  <c:v>3.7287644998286851E-2</c:v>
                </c:pt>
                <c:pt idx="24">
                  <c:v>2.7841549992444925E-2</c:v>
                </c:pt>
                <c:pt idx="25">
                  <c:v>2.7137564997246955E-2</c:v>
                </c:pt>
                <c:pt idx="26">
                  <c:v>2.858710999134928E-2</c:v>
                </c:pt>
                <c:pt idx="27">
                  <c:v>2.6629844993294682E-2</c:v>
                </c:pt>
                <c:pt idx="28">
                  <c:v>2.5703079998493195E-2</c:v>
                </c:pt>
                <c:pt idx="29">
                  <c:v>2.0133445206738543E-2</c:v>
                </c:pt>
                <c:pt idx="30">
                  <c:v>2.9133444819308352E-2</c:v>
                </c:pt>
                <c:pt idx="31">
                  <c:v>3.194028495636303E-2</c:v>
                </c:pt>
                <c:pt idx="32">
                  <c:v>2.4266389853437431E-2</c:v>
                </c:pt>
                <c:pt idx="33">
                  <c:v>2.7266389879514463E-2</c:v>
                </c:pt>
                <c:pt idx="34">
                  <c:v>3.3656600106041878E-2</c:v>
                </c:pt>
                <c:pt idx="35">
                  <c:v>3.5656599968206137E-2</c:v>
                </c:pt>
                <c:pt idx="36">
                  <c:v>3.2073229995148722E-2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96-4917-A351-C500468BE630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96-4917-A351-C500468BE630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E96-4917-A351-C500468BE630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2'!$N$21:$N$983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E96-4917-A351-C500468BE630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2'!$O$21:$O$983</c:f>
              <c:numCache>
                <c:formatCode>General</c:formatCode>
                <c:ptCount val="963"/>
                <c:pt idx="0">
                  <c:v>-5.8564469516440808E-3</c:v>
                </c:pt>
                <c:pt idx="1">
                  <c:v>-5.4103657563838014E-3</c:v>
                </c:pt>
                <c:pt idx="2">
                  <c:v>-5.4046467667009761E-3</c:v>
                </c:pt>
                <c:pt idx="3">
                  <c:v>1.0888754839664883E-2</c:v>
                </c:pt>
                <c:pt idx="4">
                  <c:v>1.0889898637601448E-2</c:v>
                </c:pt>
                <c:pt idx="5">
                  <c:v>1.0908199404586484E-2</c:v>
                </c:pt>
                <c:pt idx="6">
                  <c:v>1.0917921687047284E-2</c:v>
                </c:pt>
                <c:pt idx="7">
                  <c:v>1.4259527358721406E-2</c:v>
                </c:pt>
                <c:pt idx="8">
                  <c:v>1.604042074595283E-2</c:v>
                </c:pt>
                <c:pt idx="9">
                  <c:v>1.6050714927381915E-2</c:v>
                </c:pt>
                <c:pt idx="10">
                  <c:v>1.609761064278107E-2</c:v>
                </c:pt>
                <c:pt idx="11">
                  <c:v>1.8458409583850859E-2</c:v>
                </c:pt>
                <c:pt idx="12">
                  <c:v>1.8962824473875945E-2</c:v>
                </c:pt>
                <c:pt idx="13">
                  <c:v>2.0552703605701043E-2</c:v>
                </c:pt>
                <c:pt idx="14">
                  <c:v>2.0559566393320433E-2</c:v>
                </c:pt>
                <c:pt idx="15">
                  <c:v>2.058472994792486E-2</c:v>
                </c:pt>
                <c:pt idx="16">
                  <c:v>2.0597311725227073E-2</c:v>
                </c:pt>
                <c:pt idx="17">
                  <c:v>2.1538657427019922E-2</c:v>
                </c:pt>
                <c:pt idx="18">
                  <c:v>2.162901746400854E-2</c:v>
                </c:pt>
                <c:pt idx="19">
                  <c:v>2.2089968032444167E-2</c:v>
                </c:pt>
                <c:pt idx="20">
                  <c:v>2.2105981203556072E-2</c:v>
                </c:pt>
                <c:pt idx="21">
                  <c:v>2.3631235751965261E-2</c:v>
                </c:pt>
                <c:pt idx="22">
                  <c:v>2.4079604543098668E-2</c:v>
                </c:pt>
                <c:pt idx="23">
                  <c:v>2.5182225753947157E-2</c:v>
                </c:pt>
                <c:pt idx="24">
                  <c:v>2.5727245470720292E-2</c:v>
                </c:pt>
                <c:pt idx="25">
                  <c:v>2.5749549530483307E-2</c:v>
                </c:pt>
                <c:pt idx="26">
                  <c:v>2.5759271812944108E-2</c:v>
                </c:pt>
                <c:pt idx="27">
                  <c:v>2.6165891979392897E-2</c:v>
                </c:pt>
                <c:pt idx="28">
                  <c:v>2.6172182868044007E-2</c:v>
                </c:pt>
                <c:pt idx="29">
                  <c:v>2.9231270449386615E-2</c:v>
                </c:pt>
                <c:pt idx="30">
                  <c:v>2.9231270449386615E-2</c:v>
                </c:pt>
                <c:pt idx="31">
                  <c:v>2.9336499859550579E-2</c:v>
                </c:pt>
                <c:pt idx="32">
                  <c:v>2.9721387865204639E-2</c:v>
                </c:pt>
                <c:pt idx="33">
                  <c:v>2.9721387865204639E-2</c:v>
                </c:pt>
                <c:pt idx="34">
                  <c:v>2.9804885114573874E-2</c:v>
                </c:pt>
                <c:pt idx="35">
                  <c:v>2.9804885114573874E-2</c:v>
                </c:pt>
                <c:pt idx="36">
                  <c:v>2.9826617275368603E-2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96-4917-A351-C500468BE630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2'!$R$21:$R$983</c:f>
              <c:numCache>
                <c:formatCode>General</c:formatCode>
                <c:ptCount val="963"/>
                <c:pt idx="8">
                  <c:v>4.1499999999359716E-2</c:v>
                </c:pt>
                <c:pt idx="9">
                  <c:v>5.7874999998603016E-2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E96-4917-A351-C500468BE630}"/>
            </c:ext>
          </c:extLst>
        </c:ser>
        <c:ser>
          <c:idx val="9"/>
          <c:order val="9"/>
          <c:tx>
            <c:strRef>
              <c:f>'Active 2'!$V$1</c:f>
              <c:strCache>
                <c:ptCount val="1"/>
                <c:pt idx="0">
                  <c:v>Q.fit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2'!$U$2:$U$19</c:f>
              <c:numCache>
                <c:formatCode>General</c:formatCode>
                <c:ptCount val="18"/>
                <c:pt idx="0">
                  <c:v>0</c:v>
                </c:pt>
                <c:pt idx="1">
                  <c:v>2000</c:v>
                </c:pt>
                <c:pt idx="2">
                  <c:v>4000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18000</c:v>
                </c:pt>
                <c:pt idx="10">
                  <c:v>20000</c:v>
                </c:pt>
                <c:pt idx="11">
                  <c:v>22000</c:v>
                </c:pt>
                <c:pt idx="12">
                  <c:v>24000</c:v>
                </c:pt>
                <c:pt idx="13">
                  <c:v>26000</c:v>
                </c:pt>
                <c:pt idx="14">
                  <c:v>28000</c:v>
                </c:pt>
                <c:pt idx="15">
                  <c:v>30000</c:v>
                </c:pt>
                <c:pt idx="16">
                  <c:v>32000</c:v>
                </c:pt>
                <c:pt idx="17">
                  <c:v>34000</c:v>
                </c:pt>
              </c:numCache>
            </c:numRef>
          </c:xVal>
          <c:yVal>
            <c:numRef>
              <c:f>'Active 2'!$V$2:$V$19</c:f>
              <c:numCache>
                <c:formatCode>General</c:formatCode>
                <c:ptCount val="18"/>
                <c:pt idx="0">
                  <c:v>-0.1123242747750499</c:v>
                </c:pt>
                <c:pt idx="1">
                  <c:v>-0.10766939279774956</c:v>
                </c:pt>
                <c:pt idx="2">
                  <c:v>-0.10499187136224412</c:v>
                </c:pt>
                <c:pt idx="3">
                  <c:v>-0.10429171046853361</c:v>
                </c:pt>
                <c:pt idx="4">
                  <c:v>-0.10556891011661798</c:v>
                </c:pt>
                <c:pt idx="5">
                  <c:v>-0.10882347030649729</c:v>
                </c:pt>
                <c:pt idx="6">
                  <c:v>-0.1140553910381715</c:v>
                </c:pt>
                <c:pt idx="7">
                  <c:v>-0.12126467231164063</c:v>
                </c:pt>
                <c:pt idx="8">
                  <c:v>-0.13045131412690469</c:v>
                </c:pt>
                <c:pt idx="9">
                  <c:v>-0.14161531648396361</c:v>
                </c:pt>
                <c:pt idx="10">
                  <c:v>-0.15475667938281748</c:v>
                </c:pt>
                <c:pt idx="11">
                  <c:v>-0.16987540282346628</c:v>
                </c:pt>
                <c:pt idx="12">
                  <c:v>-0.18697148680590997</c:v>
                </c:pt>
                <c:pt idx="13">
                  <c:v>-0.20604493133014856</c:v>
                </c:pt>
                <c:pt idx="14">
                  <c:v>-0.22709573639618208</c:v>
                </c:pt>
                <c:pt idx="15">
                  <c:v>-0.25012390200401047</c:v>
                </c:pt>
                <c:pt idx="16">
                  <c:v>-0.27512942815363384</c:v>
                </c:pt>
                <c:pt idx="17">
                  <c:v>-0.30211231484505208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E96-4917-A351-C500468BE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289112"/>
        <c:axId val="1"/>
      </c:scatterChart>
      <c:valAx>
        <c:axId val="791289112"/>
        <c:scaling>
          <c:orientation val="minMax"/>
          <c:min val="1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839631668115"/>
              <c:y val="0.86435331230283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839464882943144E-2"/>
              <c:y val="0.38170347003154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1289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702341137123746"/>
          <c:y val="0.917981072555205"/>
          <c:w val="0.88628832767141563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18306636155606407"/>
          <c:y val="1.89274447949526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02974828375287"/>
          <c:y val="0.12618296529968454"/>
          <c:w val="0.78032036613272315"/>
          <c:h val="0.6908517350157729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2'!$H$21:$H$983</c:f>
              <c:numCache>
                <c:formatCode>General</c:formatCode>
                <c:ptCount val="963"/>
                <c:pt idx="1">
                  <c:v>-2.3541600021417253E-3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83-49E2-9486-5CE8E9068D06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2'!$D$21:$D$983</c:f>
                <c:numCache>
                  <c:formatCode>General</c:formatCode>
                  <c:ptCount val="9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2'!$I$21:$I$983</c:f>
              <c:numCache>
                <c:formatCode>General</c:formatCode>
                <c:ptCount val="963"/>
                <c:pt idx="12">
                  <c:v>2.0275769988074899E-2</c:v>
                </c:pt>
                <c:pt idx="13">
                  <c:v>1.9966069994552527E-2</c:v>
                </c:pt>
                <c:pt idx="14">
                  <c:v>4.9518689993419684E-2</c:v>
                </c:pt>
                <c:pt idx="15">
                  <c:v>3.0211629993573297E-2</c:v>
                </c:pt>
                <c:pt idx="16">
                  <c:v>2.4558099998102989E-2</c:v>
                </c:pt>
                <c:pt idx="19">
                  <c:v>8.7529499942320399E-3</c:v>
                </c:pt>
                <c:pt idx="21">
                  <c:v>2.0195524994051084E-2</c:v>
                </c:pt>
                <c:pt idx="22">
                  <c:v>7.6333649994921871E-3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83-49E2-9486-5CE8E9068D06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2'!$D$21:$D$36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2'!$J$21:$J$983</c:f>
              <c:numCache>
                <c:formatCode>General</c:formatCode>
                <c:ptCount val="963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83-49E2-9486-5CE8E9068D06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2'!$D$21:$D$83</c:f>
                <c:numCache>
                  <c:formatCode>General</c:formatCode>
                  <c:ptCount val="63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2'!$K$21:$K$983</c:f>
              <c:numCache>
                <c:formatCode>General</c:formatCode>
                <c:ptCount val="963"/>
                <c:pt idx="7">
                  <c:v>1.9213529994885903E-2</c:v>
                </c:pt>
                <c:pt idx="10">
                  <c:v>1.5756919994601049E-2</c:v>
                </c:pt>
                <c:pt idx="11">
                  <c:v>1.4658199994300958E-2</c:v>
                </c:pt>
                <c:pt idx="17">
                  <c:v>2.4525809996703174E-2</c:v>
                </c:pt>
                <c:pt idx="18">
                  <c:v>2.2768639988498762E-2</c:v>
                </c:pt>
                <c:pt idx="20">
                  <c:v>2.1075730001030024E-2</c:v>
                </c:pt>
                <c:pt idx="23">
                  <c:v>3.7287644998286851E-2</c:v>
                </c:pt>
                <c:pt idx="24">
                  <c:v>2.7841549992444925E-2</c:v>
                </c:pt>
                <c:pt idx="25">
                  <c:v>2.7137564997246955E-2</c:v>
                </c:pt>
                <c:pt idx="26">
                  <c:v>2.858710999134928E-2</c:v>
                </c:pt>
                <c:pt idx="27">
                  <c:v>2.6629844993294682E-2</c:v>
                </c:pt>
                <c:pt idx="28">
                  <c:v>2.5703079998493195E-2</c:v>
                </c:pt>
                <c:pt idx="29">
                  <c:v>2.0133445206738543E-2</c:v>
                </c:pt>
                <c:pt idx="30">
                  <c:v>2.9133444819308352E-2</c:v>
                </c:pt>
                <c:pt idx="31">
                  <c:v>3.194028495636303E-2</c:v>
                </c:pt>
                <c:pt idx="32">
                  <c:v>2.4266389853437431E-2</c:v>
                </c:pt>
                <c:pt idx="33">
                  <c:v>2.7266389879514463E-2</c:v>
                </c:pt>
                <c:pt idx="34">
                  <c:v>3.3656600106041878E-2</c:v>
                </c:pt>
                <c:pt idx="35">
                  <c:v>3.5656599968206137E-2</c:v>
                </c:pt>
                <c:pt idx="36">
                  <c:v>3.2073229995148722E-2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83-49E2-9486-5CE8E9068D06}"/>
            </c:ext>
          </c:extLst>
        </c:ser>
        <c:ser>
          <c:idx val="7"/>
          <c:order val="4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2'!$O$21:$O$983</c:f>
              <c:numCache>
                <c:formatCode>General</c:formatCode>
                <c:ptCount val="963"/>
                <c:pt idx="0">
                  <c:v>-5.8564469516440808E-3</c:v>
                </c:pt>
                <c:pt idx="1">
                  <c:v>-5.4103657563838014E-3</c:v>
                </c:pt>
                <c:pt idx="2">
                  <c:v>-5.4046467667009761E-3</c:v>
                </c:pt>
                <c:pt idx="3">
                  <c:v>1.0888754839664883E-2</c:v>
                </c:pt>
                <c:pt idx="4">
                  <c:v>1.0889898637601448E-2</c:v>
                </c:pt>
                <c:pt idx="5">
                  <c:v>1.0908199404586484E-2</c:v>
                </c:pt>
                <c:pt idx="6">
                  <c:v>1.0917921687047284E-2</c:v>
                </c:pt>
                <c:pt idx="7">
                  <c:v>1.4259527358721406E-2</c:v>
                </c:pt>
                <c:pt idx="8">
                  <c:v>1.604042074595283E-2</c:v>
                </c:pt>
                <c:pt idx="9">
                  <c:v>1.6050714927381915E-2</c:v>
                </c:pt>
                <c:pt idx="10">
                  <c:v>1.609761064278107E-2</c:v>
                </c:pt>
                <c:pt idx="11">
                  <c:v>1.8458409583850859E-2</c:v>
                </c:pt>
                <c:pt idx="12">
                  <c:v>1.8962824473875945E-2</c:v>
                </c:pt>
                <c:pt idx="13">
                  <c:v>2.0552703605701043E-2</c:v>
                </c:pt>
                <c:pt idx="14">
                  <c:v>2.0559566393320433E-2</c:v>
                </c:pt>
                <c:pt idx="15">
                  <c:v>2.058472994792486E-2</c:v>
                </c:pt>
                <c:pt idx="16">
                  <c:v>2.0597311725227073E-2</c:v>
                </c:pt>
                <c:pt idx="17">
                  <c:v>2.1538657427019922E-2</c:v>
                </c:pt>
                <c:pt idx="18">
                  <c:v>2.162901746400854E-2</c:v>
                </c:pt>
                <c:pt idx="19">
                  <c:v>2.2089968032444167E-2</c:v>
                </c:pt>
                <c:pt idx="20">
                  <c:v>2.2105981203556072E-2</c:v>
                </c:pt>
                <c:pt idx="21">
                  <c:v>2.3631235751965261E-2</c:v>
                </c:pt>
                <c:pt idx="22">
                  <c:v>2.4079604543098668E-2</c:v>
                </c:pt>
                <c:pt idx="23">
                  <c:v>2.5182225753947157E-2</c:v>
                </c:pt>
                <c:pt idx="24">
                  <c:v>2.5727245470720292E-2</c:v>
                </c:pt>
                <c:pt idx="25">
                  <c:v>2.5749549530483307E-2</c:v>
                </c:pt>
                <c:pt idx="26">
                  <c:v>2.5759271812944108E-2</c:v>
                </c:pt>
                <c:pt idx="27">
                  <c:v>2.6165891979392897E-2</c:v>
                </c:pt>
                <c:pt idx="28">
                  <c:v>2.6172182868044007E-2</c:v>
                </c:pt>
                <c:pt idx="29">
                  <c:v>2.9231270449386615E-2</c:v>
                </c:pt>
                <c:pt idx="30">
                  <c:v>2.9231270449386615E-2</c:v>
                </c:pt>
                <c:pt idx="31">
                  <c:v>2.9336499859550579E-2</c:v>
                </c:pt>
                <c:pt idx="32">
                  <c:v>2.9721387865204639E-2</c:v>
                </c:pt>
                <c:pt idx="33">
                  <c:v>2.9721387865204639E-2</c:v>
                </c:pt>
                <c:pt idx="34">
                  <c:v>2.9804885114573874E-2</c:v>
                </c:pt>
                <c:pt idx="35">
                  <c:v>2.9804885114573874E-2</c:v>
                </c:pt>
                <c:pt idx="36">
                  <c:v>2.9826617275368603E-2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183-49E2-9486-5CE8E9068D06}"/>
            </c:ext>
          </c:extLst>
        </c:ser>
        <c:ser>
          <c:idx val="8"/>
          <c:order val="5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2'!$F$21:$F$983</c:f>
              <c:numCache>
                <c:formatCode>General</c:formatCode>
                <c:ptCount val="963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2'!$R$21:$R$983</c:f>
              <c:numCache>
                <c:formatCode>General</c:formatCode>
                <c:ptCount val="963"/>
                <c:pt idx="8">
                  <c:v>4.1499999999359716E-2</c:v>
                </c:pt>
                <c:pt idx="9">
                  <c:v>5.7874999998603016E-2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183-49E2-9486-5CE8E9068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579216"/>
        <c:axId val="1"/>
      </c:scatterChart>
      <c:valAx>
        <c:axId val="499579216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5812356979405036"/>
              <c:y val="0.914826498422712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2883295194508008E-2"/>
              <c:y val="0.375394321766561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957921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0938215102974822E-2"/>
          <c:y val="0.90851735015772872"/>
          <c:w val="0.7208237986270023"/>
          <c:h val="7.57097791798106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26711185308848079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25876460767946"/>
          <c:y val="0.14860681114551083"/>
          <c:w val="0.78964941569282132"/>
          <c:h val="0.656346749226006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3'!$D$21:$D$45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3'!$H$21:$H$985</c:f>
              <c:numCache>
                <c:formatCode>General</c:formatCode>
                <c:ptCount val="965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  <c:pt idx="10">
                  <c:v>1.5756919994601049E-2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10-405E-899E-7F142EE5C873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Other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3'!$D$21:$D$985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3'!$I$21:$I$985</c:f>
              <c:numCache>
                <c:formatCode>General</c:formatCode>
                <c:ptCount val="965"/>
                <c:pt idx="1">
                  <c:v>-2.3541600021417253E-3</c:v>
                </c:pt>
                <c:pt idx="7">
                  <c:v>1.9213529994885903E-2</c:v>
                </c:pt>
                <c:pt idx="11">
                  <c:v>1.4658199994300958E-2</c:v>
                </c:pt>
                <c:pt idx="12">
                  <c:v>2.0275769988074899E-2</c:v>
                </c:pt>
                <c:pt idx="13">
                  <c:v>1.9966069994552527E-2</c:v>
                </c:pt>
                <c:pt idx="14">
                  <c:v>4.9518689993419684E-2</c:v>
                </c:pt>
                <c:pt idx="15">
                  <c:v>3.0211629993573297E-2</c:v>
                </c:pt>
                <c:pt idx="16">
                  <c:v>2.4558099998102989E-2</c:v>
                </c:pt>
                <c:pt idx="17">
                  <c:v>2.4525809996703174E-2</c:v>
                </c:pt>
                <c:pt idx="18">
                  <c:v>2.2768639988498762E-2</c:v>
                </c:pt>
                <c:pt idx="19">
                  <c:v>8.7529499942320399E-3</c:v>
                </c:pt>
                <c:pt idx="20">
                  <c:v>2.1075730001030024E-2</c:v>
                </c:pt>
                <c:pt idx="21">
                  <c:v>2.0195524994051084E-2</c:v>
                </c:pt>
                <c:pt idx="22">
                  <c:v>7.6333649994921871E-3</c:v>
                </c:pt>
                <c:pt idx="23">
                  <c:v>3.7287644998286851E-2</c:v>
                </c:pt>
                <c:pt idx="24">
                  <c:v>2.7841549992444925E-2</c:v>
                </c:pt>
                <c:pt idx="25">
                  <c:v>2.7137564997246955E-2</c:v>
                </c:pt>
                <c:pt idx="26">
                  <c:v>2.858710999134928E-2</c:v>
                </c:pt>
                <c:pt idx="27">
                  <c:v>2.6629844993294682E-2</c:v>
                </c:pt>
                <c:pt idx="28">
                  <c:v>2.5703079998493195E-2</c:v>
                </c:pt>
                <c:pt idx="29">
                  <c:v>2.0133445206738543E-2</c:v>
                </c:pt>
                <c:pt idx="30">
                  <c:v>2.9133444819308352E-2</c:v>
                </c:pt>
                <c:pt idx="31">
                  <c:v>3.194028495636303E-2</c:v>
                </c:pt>
                <c:pt idx="32">
                  <c:v>2.4266389853437431E-2</c:v>
                </c:pt>
                <c:pt idx="33">
                  <c:v>2.7266389879514463E-2</c:v>
                </c:pt>
                <c:pt idx="34">
                  <c:v>3.3656600106041878E-2</c:v>
                </c:pt>
                <c:pt idx="35">
                  <c:v>3.5656599968206137E-2</c:v>
                </c:pt>
                <c:pt idx="36">
                  <c:v>3.2073229995148722E-2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10-405E-899E-7F142EE5C873}"/>
            </c:ext>
          </c:extLst>
        </c:ser>
        <c:ser>
          <c:idx val="7"/>
          <c:order val="2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3'!$O$21:$O$985</c:f>
              <c:numCache>
                <c:formatCode>General</c:formatCode>
                <c:ptCount val="965"/>
                <c:pt idx="0">
                  <c:v>-6.8584027265074596E-3</c:v>
                </c:pt>
                <c:pt idx="1">
                  <c:v>-6.4033993902754324E-3</c:v>
                </c:pt>
                <c:pt idx="2">
                  <c:v>-6.3975660141698931E-3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10-405E-899E-7F142EE5C873}"/>
            </c:ext>
          </c:extLst>
        </c:ser>
        <c:ser>
          <c:idx val="9"/>
          <c:order val="3"/>
          <c:tx>
            <c:strRef>
              <c:f>'Active 3'!$V$1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3'!$U$2:$U$28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3'!$V$2:$V$28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10-405E-899E-7F142EE5C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575608"/>
        <c:axId val="1"/>
      </c:scatterChart>
      <c:valAx>
        <c:axId val="499575608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54590984974958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  <c:max val="2.5000000000000001E-2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752921535893157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9575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393989983305508"/>
          <c:y val="0.91950464396284826"/>
          <c:w val="0.38564273789649417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O-C Diagr.</a:t>
            </a:r>
          </a:p>
        </c:rich>
      </c:tx>
      <c:layout>
        <c:manualLayout>
          <c:xMode val="edge"/>
          <c:yMode val="edge"/>
          <c:x val="0.3733338582677165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0023600298828"/>
          <c:y val="0.14723926380368099"/>
          <c:w val="0.80000130208545261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3'!$D$21:$D$45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3'!$H$21:$H$985</c:f>
              <c:numCache>
                <c:formatCode>General</c:formatCode>
                <c:ptCount val="965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  <c:pt idx="10">
                  <c:v>1.5756919994601049E-2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EB-42E2-866E-B8F6FD7DA03E}"/>
            </c:ext>
          </c:extLst>
        </c:ser>
        <c:ser>
          <c:idx val="1"/>
          <c:order val="1"/>
          <c:tx>
            <c:strRef>
              <c:f>'Active 3'!$I$20:$I$20</c:f>
              <c:strCache>
                <c:ptCount val="1"/>
                <c:pt idx="0">
                  <c:v>Other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3'!$D$21:$D$985</c:f>
                <c:numCache>
                  <c:formatCode>General</c:formatCode>
                  <c:ptCount val="9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3'!$I$21:$I$985</c:f>
              <c:numCache>
                <c:formatCode>General</c:formatCode>
                <c:ptCount val="965"/>
                <c:pt idx="1">
                  <c:v>-2.3541600021417253E-3</c:v>
                </c:pt>
                <c:pt idx="7">
                  <c:v>1.9213529994885903E-2</c:v>
                </c:pt>
                <c:pt idx="11">
                  <c:v>1.4658199994300958E-2</c:v>
                </c:pt>
                <c:pt idx="12">
                  <c:v>2.0275769988074899E-2</c:v>
                </c:pt>
                <c:pt idx="13">
                  <c:v>1.9966069994552527E-2</c:v>
                </c:pt>
                <c:pt idx="14">
                  <c:v>4.9518689993419684E-2</c:v>
                </c:pt>
                <c:pt idx="15">
                  <c:v>3.0211629993573297E-2</c:v>
                </c:pt>
                <c:pt idx="16">
                  <c:v>2.4558099998102989E-2</c:v>
                </c:pt>
                <c:pt idx="17">
                  <c:v>2.4525809996703174E-2</c:v>
                </c:pt>
                <c:pt idx="18">
                  <c:v>2.2768639988498762E-2</c:v>
                </c:pt>
                <c:pt idx="19">
                  <c:v>8.7529499942320399E-3</c:v>
                </c:pt>
                <c:pt idx="20">
                  <c:v>2.1075730001030024E-2</c:v>
                </c:pt>
                <c:pt idx="21">
                  <c:v>2.0195524994051084E-2</c:v>
                </c:pt>
                <c:pt idx="22">
                  <c:v>7.6333649994921871E-3</c:v>
                </c:pt>
                <c:pt idx="23">
                  <c:v>3.7287644998286851E-2</c:v>
                </c:pt>
                <c:pt idx="24">
                  <c:v>2.7841549992444925E-2</c:v>
                </c:pt>
                <c:pt idx="25">
                  <c:v>2.7137564997246955E-2</c:v>
                </c:pt>
                <c:pt idx="26">
                  <c:v>2.858710999134928E-2</c:v>
                </c:pt>
                <c:pt idx="27">
                  <c:v>2.6629844993294682E-2</c:v>
                </c:pt>
                <c:pt idx="28">
                  <c:v>2.5703079998493195E-2</c:v>
                </c:pt>
                <c:pt idx="29">
                  <c:v>2.0133445206738543E-2</c:v>
                </c:pt>
                <c:pt idx="30">
                  <c:v>2.9133444819308352E-2</c:v>
                </c:pt>
                <c:pt idx="31">
                  <c:v>3.194028495636303E-2</c:v>
                </c:pt>
                <c:pt idx="32">
                  <c:v>2.4266389853437431E-2</c:v>
                </c:pt>
                <c:pt idx="33">
                  <c:v>2.7266389879514463E-2</c:v>
                </c:pt>
                <c:pt idx="34">
                  <c:v>3.3656600106041878E-2</c:v>
                </c:pt>
                <c:pt idx="35">
                  <c:v>3.5656599968206137E-2</c:v>
                </c:pt>
                <c:pt idx="36">
                  <c:v>3.2073229995148722E-2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EB-42E2-866E-B8F6FD7DA03E}"/>
            </c:ext>
          </c:extLst>
        </c:ser>
        <c:ser>
          <c:idx val="3"/>
          <c:order val="2"/>
          <c:tx>
            <c:strRef>
              <c:f>'Active 3'!$J$20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3'!$D$21:$D$36</c:f>
                <c:numCache>
                  <c:formatCode>General</c:formatCode>
                  <c:ptCount val="16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3'!$J$21:$J$985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EB-42E2-866E-B8F6FD7DA03E}"/>
            </c:ext>
          </c:extLst>
        </c:ser>
        <c:ser>
          <c:idx val="4"/>
          <c:order val="3"/>
          <c:tx>
            <c:strRef>
              <c:f>'Active 3'!$K$20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3'!$D$21:$D$85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3'!$K$21:$K$985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EB-42E2-866E-B8F6FD7DA03E}"/>
            </c:ext>
          </c:extLst>
        </c:ser>
        <c:ser>
          <c:idx val="2"/>
          <c:order val="4"/>
          <c:tx>
            <c:strRef>
              <c:f>'Active 3'!$L$20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3'!$D$21:$D$85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3'!$L$21:$L$985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EB-42E2-866E-B8F6FD7DA03E}"/>
            </c:ext>
          </c:extLst>
        </c:ser>
        <c:ser>
          <c:idx val="5"/>
          <c:order val="5"/>
          <c:tx>
            <c:strRef>
              <c:f>'Active 3'!$M$20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3'!$D$21:$D$85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3'!$M$21:$M$985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EB-42E2-866E-B8F6FD7DA03E}"/>
            </c:ext>
          </c:extLst>
        </c:ser>
        <c:ser>
          <c:idx val="6"/>
          <c:order val="6"/>
          <c:tx>
            <c:strRef>
              <c:f>'Active 3'!$N$20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plus>
            <c:minus>
              <c:numRef>
                <c:f>'Active 3'!$D$21:$D$85</c:f>
                <c:numCache>
                  <c:formatCode>General</c:formatCode>
                  <c:ptCount val="6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  <c:pt idx="25">
                    <c:v>5.0000000000000001E-4</c:v>
                  </c:pt>
                  <c:pt idx="26">
                    <c:v>2.9999999999999997E-4</c:v>
                  </c:pt>
                  <c:pt idx="27">
                    <c:v>8.0000000000000002E-3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0.01</c:v>
                  </c:pt>
                  <c:pt idx="32">
                    <c:v>0</c:v>
                  </c:pt>
                  <c:pt idx="33">
                    <c:v>0</c:v>
                  </c:pt>
                  <c:pt idx="36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3'!$N$21:$N$985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EB-42E2-866E-B8F6FD7DA03E}"/>
            </c:ext>
          </c:extLst>
        </c:ser>
        <c:ser>
          <c:idx val="7"/>
          <c:order val="7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3'!$O$21:$O$985</c:f>
              <c:numCache>
                <c:formatCode>General</c:formatCode>
                <c:ptCount val="965"/>
                <c:pt idx="0">
                  <c:v>-6.8584027265074596E-3</c:v>
                </c:pt>
                <c:pt idx="1">
                  <c:v>-6.4033993902754324E-3</c:v>
                </c:pt>
                <c:pt idx="2">
                  <c:v>-6.3975660141698931E-3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EB-42E2-866E-B8F6FD7DA03E}"/>
            </c:ext>
          </c:extLst>
        </c:ser>
        <c:ser>
          <c:idx val="8"/>
          <c:order val="8"/>
          <c:tx>
            <c:strRef>
              <c:f>'Active 3'!$R$20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FF99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3'!$R$21:$R$985</c:f>
              <c:numCache>
                <c:formatCode>General</c:formatCode>
                <c:ptCount val="965"/>
                <c:pt idx="8">
                  <c:v>0.20361841999692842</c:v>
                </c:pt>
                <c:pt idx="9">
                  <c:v>-0.18955265000840882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EB-42E2-866E-B8F6FD7DA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597552"/>
        <c:axId val="1"/>
      </c:scatterChart>
      <c:valAx>
        <c:axId val="457597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342082239720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66666666666666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7597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00017497812774"/>
          <c:y val="0.92024539877300615"/>
          <c:w val="0.7950012248468940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TY Pup - [41955.6816, 0.81924123 n ]</a:t>
            </a:r>
          </a:p>
        </c:rich>
      </c:tx>
      <c:layout>
        <c:manualLayout>
          <c:xMode val="edge"/>
          <c:yMode val="edge"/>
          <c:x val="0.26666701662292214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25227905645"/>
          <c:y val="0.14814859468012961"/>
          <c:w val="0.79000128580938445"/>
          <c:h val="0.6574093888930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3'!$H$20:$H$20</c:f>
              <c:strCache>
                <c:ptCount val="1"/>
                <c:pt idx="0">
                  <c:v>Q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3'!$D$21:$D$45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plus>
            <c:minus>
              <c:numRef>
                <c:f>'Active 3'!$D$21:$D$45</c:f>
                <c:numCache>
                  <c:formatCode>General</c:formatCode>
                  <c:ptCount val="25"/>
                  <c:pt idx="0">
                    <c:v>8.9999999999999998E-4</c:v>
                  </c:pt>
                  <c:pt idx="1">
                    <c:v>0</c:v>
                  </c:pt>
                  <c:pt idx="7">
                    <c:v>0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1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1.1999999999999999E-3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3'!$H$21:$H$985</c:f>
              <c:numCache>
                <c:formatCode>General</c:formatCode>
                <c:ptCount val="965"/>
                <c:pt idx="0">
                  <c:v>-2.7446000603958964E-4</c:v>
                </c:pt>
                <c:pt idx="2">
                  <c:v>1.0396899961051531E-3</c:v>
                </c:pt>
                <c:pt idx="3">
                  <c:v>-2.4816599980113097E-3</c:v>
                </c:pt>
                <c:pt idx="4">
                  <c:v>9.7710999398259446E-4</c:v>
                </c:pt>
                <c:pt idx="5">
                  <c:v>1.7429993022233248E-5</c:v>
                </c:pt>
                <c:pt idx="6">
                  <c:v>1.6697499813744798E-4</c:v>
                </c:pt>
                <c:pt idx="10">
                  <c:v>1.5756919994601049E-2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DE-4A78-9B38-ED9189F18696}"/>
            </c:ext>
          </c:extLst>
        </c:ser>
        <c:ser>
          <c:idx val="7"/>
          <c:order val="1"/>
          <c:tx>
            <c:strRef>
              <c:f>'Active 3'!$O$20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3'!$F$21:$F$985</c:f>
              <c:numCache>
                <c:formatCode>General</c:formatCode>
                <c:ptCount val="965"/>
                <c:pt idx="0">
                  <c:v>-9598</c:v>
                </c:pt>
                <c:pt idx="1">
                  <c:v>-9208</c:v>
                </c:pt>
                <c:pt idx="2">
                  <c:v>-9203</c:v>
                </c:pt>
                <c:pt idx="3">
                  <c:v>5042</c:v>
                </c:pt>
                <c:pt idx="4">
                  <c:v>5043</c:v>
                </c:pt>
                <c:pt idx="5">
                  <c:v>5059</c:v>
                </c:pt>
                <c:pt idx="6">
                  <c:v>5067.5</c:v>
                </c:pt>
                <c:pt idx="7">
                  <c:v>7989</c:v>
                </c:pt>
                <c:pt idx="8">
                  <c:v>9546</c:v>
                </c:pt>
                <c:pt idx="9">
                  <c:v>9555</c:v>
                </c:pt>
                <c:pt idx="10">
                  <c:v>9596</c:v>
                </c:pt>
                <c:pt idx="11">
                  <c:v>11660</c:v>
                </c:pt>
                <c:pt idx="12">
                  <c:v>12101</c:v>
                </c:pt>
                <c:pt idx="13">
                  <c:v>13491</c:v>
                </c:pt>
                <c:pt idx="14">
                  <c:v>13497</c:v>
                </c:pt>
                <c:pt idx="15">
                  <c:v>13519</c:v>
                </c:pt>
                <c:pt idx="16">
                  <c:v>13530</c:v>
                </c:pt>
                <c:pt idx="17">
                  <c:v>14353</c:v>
                </c:pt>
                <c:pt idx="18">
                  <c:v>14432</c:v>
                </c:pt>
                <c:pt idx="19">
                  <c:v>14835</c:v>
                </c:pt>
                <c:pt idx="20">
                  <c:v>14849</c:v>
                </c:pt>
                <c:pt idx="21">
                  <c:v>16182.5</c:v>
                </c:pt>
                <c:pt idx="22">
                  <c:v>16574.5</c:v>
                </c:pt>
                <c:pt idx="23">
                  <c:v>17538.5</c:v>
                </c:pt>
                <c:pt idx="24">
                  <c:v>18015</c:v>
                </c:pt>
                <c:pt idx="25">
                  <c:v>18034.5</c:v>
                </c:pt>
                <c:pt idx="26">
                  <c:v>18043</c:v>
                </c:pt>
                <c:pt idx="27">
                  <c:v>18398.5</c:v>
                </c:pt>
                <c:pt idx="28">
                  <c:v>18404</c:v>
                </c:pt>
                <c:pt idx="29">
                  <c:v>21078.5</c:v>
                </c:pt>
                <c:pt idx="30">
                  <c:v>21078.5</c:v>
                </c:pt>
                <c:pt idx="31">
                  <c:v>21170.5</c:v>
                </c:pt>
                <c:pt idx="32">
                  <c:v>21507</c:v>
                </c:pt>
                <c:pt idx="33">
                  <c:v>21507</c:v>
                </c:pt>
                <c:pt idx="34">
                  <c:v>21580</c:v>
                </c:pt>
                <c:pt idx="35">
                  <c:v>21580</c:v>
                </c:pt>
                <c:pt idx="36">
                  <c:v>21599</c:v>
                </c:pt>
              </c:numCache>
            </c:numRef>
          </c:xVal>
          <c:yVal>
            <c:numRef>
              <c:f>'Active 3'!$O$21:$O$985</c:f>
              <c:numCache>
                <c:formatCode>General</c:formatCode>
                <c:ptCount val="965"/>
                <c:pt idx="0">
                  <c:v>-6.8584027265074596E-3</c:v>
                </c:pt>
                <c:pt idx="1">
                  <c:v>-6.4033993902754324E-3</c:v>
                </c:pt>
                <c:pt idx="2">
                  <c:v>-6.3975660141698931E-3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5DE-4A78-9B38-ED9189F18696}"/>
            </c:ext>
          </c:extLst>
        </c:ser>
        <c:ser>
          <c:idx val="9"/>
          <c:order val="2"/>
          <c:tx>
            <c:strRef>
              <c:f>'Active 3'!$V$1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3'!$U$2:$U$28</c:f>
              <c:numCache>
                <c:formatCode>General</c:formatCode>
                <c:ptCount val="27"/>
                <c:pt idx="0">
                  <c:v>-12000</c:v>
                </c:pt>
                <c:pt idx="1">
                  <c:v>-10000</c:v>
                </c:pt>
                <c:pt idx="2">
                  <c:v>-8000</c:v>
                </c:pt>
                <c:pt idx="3">
                  <c:v>-6000</c:v>
                </c:pt>
                <c:pt idx="4">
                  <c:v>-4000</c:v>
                </c:pt>
                <c:pt idx="5">
                  <c:v>-2000</c:v>
                </c:pt>
                <c:pt idx="6">
                  <c:v>0</c:v>
                </c:pt>
                <c:pt idx="7">
                  <c:v>2000</c:v>
                </c:pt>
                <c:pt idx="8">
                  <c:v>4000</c:v>
                </c:pt>
                <c:pt idx="9">
                  <c:v>6000</c:v>
                </c:pt>
                <c:pt idx="10">
                  <c:v>8000</c:v>
                </c:pt>
                <c:pt idx="11">
                  <c:v>10000</c:v>
                </c:pt>
                <c:pt idx="12">
                  <c:v>12000</c:v>
                </c:pt>
                <c:pt idx="13">
                  <c:v>14000</c:v>
                </c:pt>
                <c:pt idx="14">
                  <c:v>16000</c:v>
                </c:pt>
                <c:pt idx="15">
                  <c:v>18000</c:v>
                </c:pt>
                <c:pt idx="16">
                  <c:v>20000</c:v>
                </c:pt>
              </c:numCache>
            </c:numRef>
          </c:xVal>
          <c:yVal>
            <c:numRef>
              <c:f>'Active 3'!$V$2:$V$28</c:f>
              <c:numCache>
                <c:formatCode>General</c:formatCode>
                <c:ptCount val="27"/>
                <c:pt idx="0">
                  <c:v>8.5439999947290735E-3</c:v>
                </c:pt>
                <c:pt idx="1">
                  <c:v>1.8999999946956413E-3</c:v>
                </c:pt>
                <c:pt idx="2">
                  <c:v>-3.2560000053377929E-3</c:v>
                </c:pt>
                <c:pt idx="3">
                  <c:v>-6.9240000053712239E-3</c:v>
                </c:pt>
                <c:pt idx="4">
                  <c:v>-9.1040000054046569E-3</c:v>
                </c:pt>
                <c:pt idx="5">
                  <c:v>-9.7960000054380884E-3</c:v>
                </c:pt>
                <c:pt idx="6">
                  <c:v>-9.0000000054715201E-3</c:v>
                </c:pt>
                <c:pt idx="7">
                  <c:v>-6.7160000055049521E-3</c:v>
                </c:pt>
                <c:pt idx="8">
                  <c:v>-2.944000005538384E-3</c:v>
                </c:pt>
                <c:pt idx="9">
                  <c:v>2.3159999944281848E-3</c:v>
                </c:pt>
                <c:pt idx="10">
                  <c:v>9.063999994394752E-3</c:v>
                </c:pt>
                <c:pt idx="11">
                  <c:v>1.7299999994361322E-2</c:v>
                </c:pt>
                <c:pt idx="12">
                  <c:v>2.7023999994327891E-2</c:v>
                </c:pt>
                <c:pt idx="13">
                  <c:v>3.8235999994294459E-2</c:v>
                </c:pt>
                <c:pt idx="14">
                  <c:v>5.0935999994261023E-2</c:v>
                </c:pt>
                <c:pt idx="15">
                  <c:v>6.5123999994227591E-2</c:v>
                </c:pt>
                <c:pt idx="16">
                  <c:v>8.0799999994194169E-2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5DE-4A78-9B38-ED9189F1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600176"/>
        <c:axId val="1"/>
      </c:scatterChart>
      <c:valAx>
        <c:axId val="457600176"/>
        <c:scaling>
          <c:orientation val="minMax"/>
          <c:max val="20000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33420822397203"/>
              <c:y val="0.867286542885842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4000"/>
      </c:valAx>
      <c:valAx>
        <c:axId val="1"/>
        <c:scaling>
          <c:orientation val="minMax"/>
          <c:max val="2.5000000000000001E-2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66666666666666E-2"/>
              <c:y val="0.3827173455169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7600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666736657917758"/>
          <c:y val="0.91975600272188196"/>
          <c:w val="0.2816671916010498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66675</xdr:rowOff>
    </xdr:from>
    <xdr:to>
      <xdr:col>16</xdr:col>
      <xdr:colOff>200025</xdr:colOff>
      <xdr:row>18</xdr:row>
      <xdr:rowOff>57150</xdr:rowOff>
    </xdr:to>
    <xdr:graphicFrame macro="">
      <xdr:nvGraphicFramePr>
        <xdr:cNvPr id="52229" name="Chart 2">
          <a:extLst>
            <a:ext uri="{FF2B5EF4-FFF2-40B4-BE49-F238E27FC236}">
              <a16:creationId xmlns:a16="http://schemas.microsoft.com/office/drawing/2014/main" id="{5BA9603E-374B-B945-50A9-23EADB3EF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581025</xdr:colOff>
      <xdr:row>0</xdr:row>
      <xdr:rowOff>19050</xdr:rowOff>
    </xdr:from>
    <xdr:to>
      <xdr:col>33</xdr:col>
      <xdr:colOff>104775</xdr:colOff>
      <xdr:row>18</xdr:row>
      <xdr:rowOff>19050</xdr:rowOff>
    </xdr:to>
    <xdr:graphicFrame macro="">
      <xdr:nvGraphicFramePr>
        <xdr:cNvPr id="52230" name="Chart 3">
          <a:extLst>
            <a:ext uri="{FF2B5EF4-FFF2-40B4-BE49-F238E27FC236}">
              <a16:creationId xmlns:a16="http://schemas.microsoft.com/office/drawing/2014/main" id="{CD8B1192-CC44-96D7-B8B4-739EC235C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285750</xdr:colOff>
      <xdr:row>0</xdr:row>
      <xdr:rowOff>47625</xdr:rowOff>
    </xdr:from>
    <xdr:to>
      <xdr:col>24</xdr:col>
      <xdr:colOff>523875</xdr:colOff>
      <xdr:row>18</xdr:row>
      <xdr:rowOff>47625</xdr:rowOff>
    </xdr:to>
    <xdr:graphicFrame macro="">
      <xdr:nvGraphicFramePr>
        <xdr:cNvPr id="52231" name="Chart 4">
          <a:extLst>
            <a:ext uri="{FF2B5EF4-FFF2-40B4-BE49-F238E27FC236}">
              <a16:creationId xmlns:a16="http://schemas.microsoft.com/office/drawing/2014/main" id="{8271C283-71F9-B8A9-DAB8-684FB29BF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0</xdr:row>
      <xdr:rowOff>0</xdr:rowOff>
    </xdr:from>
    <xdr:to>
      <xdr:col>18</xdr:col>
      <xdr:colOff>571500</xdr:colOff>
      <xdr:row>17</xdr:row>
      <xdr:rowOff>152400</xdr:rowOff>
    </xdr:to>
    <xdr:graphicFrame macro="">
      <xdr:nvGraphicFramePr>
        <xdr:cNvPr id="58372" name="Chart 1">
          <a:extLst>
            <a:ext uri="{FF2B5EF4-FFF2-40B4-BE49-F238E27FC236}">
              <a16:creationId xmlns:a16="http://schemas.microsoft.com/office/drawing/2014/main" id="{51CAE759-3BEF-6BC2-4619-BDBDFCC99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628650</xdr:colOff>
      <xdr:row>20</xdr:row>
      <xdr:rowOff>19050</xdr:rowOff>
    </xdr:from>
    <xdr:to>
      <xdr:col>31</xdr:col>
      <xdr:colOff>152400</xdr:colOff>
      <xdr:row>38</xdr:row>
      <xdr:rowOff>123825</xdr:rowOff>
    </xdr:to>
    <xdr:graphicFrame macro="">
      <xdr:nvGraphicFramePr>
        <xdr:cNvPr id="58373" name="Chart 2">
          <a:extLst>
            <a:ext uri="{FF2B5EF4-FFF2-40B4-BE49-F238E27FC236}">
              <a16:creationId xmlns:a16="http://schemas.microsoft.com/office/drawing/2014/main" id="{F20CDEF2-41B5-5D35-4FC3-1D6B725D4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180975</xdr:colOff>
      <xdr:row>2</xdr:row>
      <xdr:rowOff>9525</xdr:rowOff>
    </xdr:from>
    <xdr:to>
      <xdr:col>26</xdr:col>
      <xdr:colOff>228600</xdr:colOff>
      <xdr:row>20</xdr:row>
      <xdr:rowOff>114300</xdr:rowOff>
    </xdr:to>
    <xdr:graphicFrame macro="">
      <xdr:nvGraphicFramePr>
        <xdr:cNvPr id="58374" name="Chart 3">
          <a:extLst>
            <a:ext uri="{FF2B5EF4-FFF2-40B4-BE49-F238E27FC236}">
              <a16:creationId xmlns:a16="http://schemas.microsoft.com/office/drawing/2014/main" id="{461F6045-5856-776C-2F29-C9D236C70A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0</xdr:row>
      <xdr:rowOff>0</xdr:rowOff>
    </xdr:from>
    <xdr:to>
      <xdr:col>18</xdr:col>
      <xdr:colOff>619125</xdr:colOff>
      <xdr:row>17</xdr:row>
      <xdr:rowOff>152400</xdr:rowOff>
    </xdr:to>
    <xdr:graphicFrame macro="">
      <xdr:nvGraphicFramePr>
        <xdr:cNvPr id="55304" name="Chart 2">
          <a:extLst>
            <a:ext uri="{FF2B5EF4-FFF2-40B4-BE49-F238E27FC236}">
              <a16:creationId xmlns:a16="http://schemas.microsoft.com/office/drawing/2014/main" id="{33386ACF-FDC1-1211-E928-276243361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342900</xdr:colOff>
      <xdr:row>0</xdr:row>
      <xdr:rowOff>19050</xdr:rowOff>
    </xdr:from>
    <xdr:to>
      <xdr:col>32</xdr:col>
      <xdr:colOff>571500</xdr:colOff>
      <xdr:row>18</xdr:row>
      <xdr:rowOff>19050</xdr:rowOff>
    </xdr:to>
    <xdr:graphicFrame macro="">
      <xdr:nvGraphicFramePr>
        <xdr:cNvPr id="55305" name="Chart 3">
          <a:extLst>
            <a:ext uri="{FF2B5EF4-FFF2-40B4-BE49-F238E27FC236}">
              <a16:creationId xmlns:a16="http://schemas.microsoft.com/office/drawing/2014/main" id="{DD3759C9-0577-BEF7-FBC4-633819A69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190500</xdr:colOff>
      <xdr:row>18</xdr:row>
      <xdr:rowOff>19050</xdr:rowOff>
    </xdr:from>
    <xdr:to>
      <xdr:col>18</xdr:col>
      <xdr:colOff>657225</xdr:colOff>
      <xdr:row>37</xdr:row>
      <xdr:rowOff>9525</xdr:rowOff>
    </xdr:to>
    <xdr:graphicFrame macro="">
      <xdr:nvGraphicFramePr>
        <xdr:cNvPr id="55306" name="Chart 5">
          <a:extLst>
            <a:ext uri="{FF2B5EF4-FFF2-40B4-BE49-F238E27FC236}">
              <a16:creationId xmlns:a16="http://schemas.microsoft.com/office/drawing/2014/main" id="{7F5D782C-0E74-4010-7608-6C9E702A1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76200</xdr:colOff>
      <xdr:row>20</xdr:row>
      <xdr:rowOff>104775</xdr:rowOff>
    </xdr:from>
    <xdr:to>
      <xdr:col>24</xdr:col>
      <xdr:colOff>495300</xdr:colOff>
      <xdr:row>39</xdr:row>
      <xdr:rowOff>85725</xdr:rowOff>
    </xdr:to>
    <xdr:graphicFrame macro="">
      <xdr:nvGraphicFramePr>
        <xdr:cNvPr id="55307" name="Chart 6">
          <a:extLst>
            <a:ext uri="{FF2B5EF4-FFF2-40B4-BE49-F238E27FC236}">
              <a16:creationId xmlns:a16="http://schemas.microsoft.com/office/drawing/2014/main" id="{1A36D59A-FF52-2B68-EEEB-3740C0CE7E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657225</xdr:colOff>
      <xdr:row>0</xdr:row>
      <xdr:rowOff>0</xdr:rowOff>
    </xdr:from>
    <xdr:to>
      <xdr:col>24</xdr:col>
      <xdr:colOff>390525</xdr:colOff>
      <xdr:row>17</xdr:row>
      <xdr:rowOff>161925</xdr:rowOff>
    </xdr:to>
    <xdr:graphicFrame macro="">
      <xdr:nvGraphicFramePr>
        <xdr:cNvPr id="55308" name="Chart 7">
          <a:extLst>
            <a:ext uri="{FF2B5EF4-FFF2-40B4-BE49-F238E27FC236}">
              <a16:creationId xmlns:a16="http://schemas.microsoft.com/office/drawing/2014/main" id="{159F4A17-BC54-A2DE-D0CC-5502B74B7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0</xdr:row>
      <xdr:rowOff>0</xdr:rowOff>
    </xdr:from>
    <xdr:to>
      <xdr:col>18</xdr:col>
      <xdr:colOff>619125</xdr:colOff>
      <xdr:row>17</xdr:row>
      <xdr:rowOff>152400</xdr:rowOff>
    </xdr:to>
    <xdr:graphicFrame macro="">
      <xdr:nvGraphicFramePr>
        <xdr:cNvPr id="59398" name="Chart 1">
          <a:extLst>
            <a:ext uri="{FF2B5EF4-FFF2-40B4-BE49-F238E27FC236}">
              <a16:creationId xmlns:a16="http://schemas.microsoft.com/office/drawing/2014/main" id="{20FCD4D9-670A-8AE1-D18B-9215FDB04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342900</xdr:colOff>
      <xdr:row>0</xdr:row>
      <xdr:rowOff>19050</xdr:rowOff>
    </xdr:from>
    <xdr:to>
      <xdr:col>32</xdr:col>
      <xdr:colOff>571500</xdr:colOff>
      <xdr:row>18</xdr:row>
      <xdr:rowOff>19050</xdr:rowOff>
    </xdr:to>
    <xdr:graphicFrame macro="">
      <xdr:nvGraphicFramePr>
        <xdr:cNvPr id="59399" name="Chart 2">
          <a:extLst>
            <a:ext uri="{FF2B5EF4-FFF2-40B4-BE49-F238E27FC236}">
              <a16:creationId xmlns:a16="http://schemas.microsoft.com/office/drawing/2014/main" id="{B8963FB1-E1EF-5B8C-A472-9BF6A9BDC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190500</xdr:colOff>
      <xdr:row>18</xdr:row>
      <xdr:rowOff>19050</xdr:rowOff>
    </xdr:from>
    <xdr:to>
      <xdr:col>18</xdr:col>
      <xdr:colOff>657225</xdr:colOff>
      <xdr:row>37</xdr:row>
      <xdr:rowOff>9525</xdr:rowOff>
    </xdr:to>
    <xdr:graphicFrame macro="">
      <xdr:nvGraphicFramePr>
        <xdr:cNvPr id="59400" name="Chart 3">
          <a:extLst>
            <a:ext uri="{FF2B5EF4-FFF2-40B4-BE49-F238E27FC236}">
              <a16:creationId xmlns:a16="http://schemas.microsoft.com/office/drawing/2014/main" id="{0651F00D-AF5C-B1E8-3F5B-D7C91B1CD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419100</xdr:colOff>
      <xdr:row>44</xdr:row>
      <xdr:rowOff>152400</xdr:rowOff>
    </xdr:from>
    <xdr:to>
      <xdr:col>27</xdr:col>
      <xdr:colOff>152400</xdr:colOff>
      <xdr:row>63</xdr:row>
      <xdr:rowOff>133350</xdr:rowOff>
    </xdr:to>
    <xdr:graphicFrame macro="">
      <xdr:nvGraphicFramePr>
        <xdr:cNvPr id="59401" name="Chart 4">
          <a:extLst>
            <a:ext uri="{FF2B5EF4-FFF2-40B4-BE49-F238E27FC236}">
              <a16:creationId xmlns:a16="http://schemas.microsoft.com/office/drawing/2014/main" id="{BA6A8396-2023-4999-75B5-9A2A0EA7E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590550</xdr:colOff>
      <xdr:row>0</xdr:row>
      <xdr:rowOff>57150</xdr:rowOff>
    </xdr:from>
    <xdr:to>
      <xdr:col>24</xdr:col>
      <xdr:colOff>323850</xdr:colOff>
      <xdr:row>18</xdr:row>
      <xdr:rowOff>38100</xdr:rowOff>
    </xdr:to>
    <xdr:graphicFrame macro="">
      <xdr:nvGraphicFramePr>
        <xdr:cNvPr id="59402" name="Chart 5">
          <a:extLst>
            <a:ext uri="{FF2B5EF4-FFF2-40B4-BE49-F238E27FC236}">
              <a16:creationId xmlns:a16="http://schemas.microsoft.com/office/drawing/2014/main" id="{2A3A67C4-6AD8-6537-A138-76D16A1CDF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10</xdr:row>
      <xdr:rowOff>104775</xdr:rowOff>
    </xdr:from>
    <xdr:to>
      <xdr:col>24</xdr:col>
      <xdr:colOff>381000</xdr:colOff>
      <xdr:row>32</xdr:row>
      <xdr:rowOff>66675</xdr:rowOff>
    </xdr:to>
    <xdr:graphicFrame macro="">
      <xdr:nvGraphicFramePr>
        <xdr:cNvPr id="54274" name="Chart 1025">
          <a:extLst>
            <a:ext uri="{FF2B5EF4-FFF2-40B4-BE49-F238E27FC236}">
              <a16:creationId xmlns:a16="http://schemas.microsoft.com/office/drawing/2014/main" id="{F7C1C0E2-28F5-F24E-4ED8-99A9133E0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TY+Pup&amp;submit=Submit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C1205"/>
  <sheetViews>
    <sheetView tabSelected="1" workbookViewId="0">
      <pane xSplit="14" ySplit="22" topLeftCell="O39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710937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2" ht="21" thickBot="1">
      <c r="A1" s="1" t="s">
        <v>36</v>
      </c>
      <c r="U1" s="6" t="s">
        <v>10</v>
      </c>
      <c r="V1" s="6" t="s">
        <v>121</v>
      </c>
    </row>
    <row r="2" spans="1:22" ht="12.75" customHeight="1">
      <c r="A2" t="s">
        <v>26</v>
      </c>
      <c r="B2" s="14" t="s">
        <v>39</v>
      </c>
      <c r="U2">
        <v>0</v>
      </c>
      <c r="V2">
        <f>+D$11+D$12*U2+D$13*U2^2</f>
        <v>-0.1123242747750499</v>
      </c>
    </row>
    <row r="3" spans="1:22" ht="12.75" customHeight="1">
      <c r="A3" s="76" t="s">
        <v>128</v>
      </c>
      <c r="U3">
        <v>2000</v>
      </c>
      <c r="V3">
        <f t="shared" ref="V3:V15" si="0">+D$11+D$12*U3+D$13*U3^2</f>
        <v>-0.10766939279774956</v>
      </c>
    </row>
    <row r="4" spans="1:22" ht="12.75" customHeight="1" thickTop="1" thickBot="1">
      <c r="A4" s="7" t="s">
        <v>0</v>
      </c>
      <c r="C4" s="3">
        <v>34412.106</v>
      </c>
      <c r="D4" s="4">
        <v>0.81923500000000005</v>
      </c>
      <c r="U4">
        <v>4000</v>
      </c>
      <c r="V4">
        <f t="shared" si="0"/>
        <v>-0.10499187136224412</v>
      </c>
    </row>
    <row r="5" spans="1:22" ht="12.75" customHeight="1" thickTop="1">
      <c r="A5" s="16" t="s">
        <v>41</v>
      </c>
      <c r="B5" s="17"/>
      <c r="C5" s="18">
        <v>-9.5</v>
      </c>
      <c r="D5" s="17" t="s">
        <v>42</v>
      </c>
      <c r="E5" s="17"/>
      <c r="U5">
        <v>6000</v>
      </c>
      <c r="V5">
        <f t="shared" si="0"/>
        <v>-0.10429171046853361</v>
      </c>
    </row>
    <row r="6" spans="1:22" ht="12.75" customHeight="1">
      <c r="A6" s="7" t="s">
        <v>1</v>
      </c>
      <c r="U6">
        <v>8000</v>
      </c>
      <c r="V6">
        <f t="shared" si="0"/>
        <v>-0.10556891011661798</v>
      </c>
    </row>
    <row r="7" spans="1:22" ht="12.75" customHeight="1">
      <c r="A7" t="s">
        <v>2</v>
      </c>
      <c r="C7">
        <v>34412.106</v>
      </c>
      <c r="F7">
        <v>34412.106</v>
      </c>
      <c r="U7">
        <v>10000</v>
      </c>
      <c r="V7">
        <f t="shared" si="0"/>
        <v>-0.10882347030649729</v>
      </c>
    </row>
    <row r="8" spans="1:22" ht="12.75" customHeight="1">
      <c r="A8" t="s">
        <v>3</v>
      </c>
      <c r="C8">
        <v>0.81925000000000003</v>
      </c>
      <c r="F8">
        <v>0.81925000000000003</v>
      </c>
      <c r="U8">
        <v>12000</v>
      </c>
      <c r="V8">
        <f t="shared" si="0"/>
        <v>-0.1140553910381715</v>
      </c>
    </row>
    <row r="9" spans="1:22" ht="12.75" customHeight="1">
      <c r="A9" s="31" t="s">
        <v>46</v>
      </c>
      <c r="B9" s="32">
        <v>21</v>
      </c>
      <c r="C9" s="30" t="str">
        <f>"F"&amp;B9</f>
        <v>F21</v>
      </c>
      <c r="D9" s="15" t="str">
        <f>"G"&amp;B9</f>
        <v>G21</v>
      </c>
      <c r="U9">
        <v>14000</v>
      </c>
      <c r="V9">
        <f t="shared" si="0"/>
        <v>-0.12126467231164063</v>
      </c>
    </row>
    <row r="10" spans="1:22" ht="12.75" customHeight="1" thickBot="1">
      <c r="A10" s="17"/>
      <c r="B10" s="17"/>
      <c r="C10" s="6" t="s">
        <v>22</v>
      </c>
      <c r="D10" s="6" t="s">
        <v>23</v>
      </c>
      <c r="E10" s="17"/>
      <c r="U10">
        <v>16000</v>
      </c>
      <c r="V10">
        <f t="shared" si="0"/>
        <v>-0.13045131412690469</v>
      </c>
    </row>
    <row r="11" spans="1:22" ht="12.75" customHeight="1">
      <c r="A11" s="17" t="s">
        <v>16</v>
      </c>
      <c r="B11" s="17"/>
      <c r="C11" s="29">
        <f ca="1">INTERCEPT(INDIRECT($D$9):G965,INDIRECT($C$9):F965)</f>
        <v>-3.0562057532978193E-3</v>
      </c>
      <c r="D11" s="20">
        <f>E11*F11</f>
        <v>-0.1123242747750499</v>
      </c>
      <c r="E11" s="42">
        <v>-0.1123242747750499</v>
      </c>
      <c r="F11">
        <v>1</v>
      </c>
      <c r="U11">
        <v>18000</v>
      </c>
      <c r="V11">
        <f t="shared" si="0"/>
        <v>-0.14161531648396361</v>
      </c>
    </row>
    <row r="12" spans="1:22" ht="12.75" customHeight="1">
      <c r="A12" s="17" t="s">
        <v>17</v>
      </c>
      <c r="B12" s="17"/>
      <c r="C12" s="29">
        <f ca="1">SLOPE(INDIRECT($D$9):G965,INDIRECT($C$9):F965)</f>
        <v>-7.6262020633927678E-6</v>
      </c>
      <c r="D12" s="20">
        <f>E12*F12</f>
        <v>2.8217811240989012E-6</v>
      </c>
      <c r="E12" s="48">
        <v>2.8217811240989012E-2</v>
      </c>
      <c r="F12">
        <v>1E-4</v>
      </c>
      <c r="U12">
        <v>20000</v>
      </c>
      <c r="V12">
        <f t="shared" si="0"/>
        <v>-0.15475667938281748</v>
      </c>
    </row>
    <row r="13" spans="1:22" ht="12.75" customHeight="1" thickBot="1">
      <c r="A13" s="17" t="s">
        <v>21</v>
      </c>
      <c r="B13" s="17"/>
      <c r="C13" s="5" t="s">
        <v>14</v>
      </c>
      <c r="D13" s="20">
        <f>E13*F13</f>
        <v>-2.4717006772436403E-10</v>
      </c>
      <c r="E13" s="52">
        <v>-2.4717006772436403E-2</v>
      </c>
      <c r="F13">
        <v>1E-8</v>
      </c>
      <c r="U13">
        <v>22000</v>
      </c>
      <c r="V13">
        <f t="shared" si="0"/>
        <v>-0.16987540282346628</v>
      </c>
    </row>
    <row r="14" spans="1:22" ht="12.75" customHeight="1">
      <c r="A14" s="17"/>
      <c r="B14" s="17"/>
      <c r="C14" s="17"/>
      <c r="D14" s="17"/>
      <c r="E14" s="17">
        <f>+SUM(S21:S32)</f>
        <v>8.4747802288545864E-6</v>
      </c>
      <c r="U14">
        <v>24000</v>
      </c>
      <c r="V14">
        <f t="shared" si="0"/>
        <v>-0.18697148680590997</v>
      </c>
    </row>
    <row r="15" spans="1:22" ht="12.75" customHeight="1">
      <c r="A15" s="19" t="s">
        <v>18</v>
      </c>
      <c r="B15" s="17"/>
      <c r="C15" s="20">
        <f ca="1">(C7+C11)+(C8+C12)*INT(MAX(F21:F3506))</f>
        <v>59650.502753387278</v>
      </c>
      <c r="E15" s="21" t="s">
        <v>170</v>
      </c>
      <c r="F15" s="18">
        <v>1</v>
      </c>
      <c r="U15">
        <v>26000</v>
      </c>
      <c r="V15">
        <f t="shared" si="0"/>
        <v>-0.20604493133014856</v>
      </c>
    </row>
    <row r="16" spans="1:22" ht="12.75" customHeight="1">
      <c r="A16" s="23" t="s">
        <v>4</v>
      </c>
      <c r="B16" s="17"/>
      <c r="C16" s="24">
        <f ca="1">+C8+C12</f>
        <v>0.81924237379793663</v>
      </c>
      <c r="E16" s="21" t="s">
        <v>43</v>
      </c>
      <c r="F16" s="22">
        <f ca="1">NOW()+15018.5+$C$5/24</f>
        <v>60178.807876388884</v>
      </c>
      <c r="U16">
        <v>28000</v>
      </c>
      <c r="V16">
        <f>+D$11+D$12*U16+D$13*U16^2</f>
        <v>-0.22709573639618208</v>
      </c>
    </row>
    <row r="17" spans="1:29" ht="12.75" customHeight="1" thickBot="1">
      <c r="A17" s="21" t="s">
        <v>35</v>
      </c>
      <c r="B17" s="17"/>
      <c r="C17" s="17">
        <f>COUNT(C21:C2164)</f>
        <v>37</v>
      </c>
      <c r="E17" s="21" t="s">
        <v>171</v>
      </c>
      <c r="F17" s="22">
        <f ca="1">ROUND(2*(F16-$C$7)/$C$8,0)/2+F15</f>
        <v>31452.5</v>
      </c>
      <c r="U17">
        <v>30000</v>
      </c>
      <c r="V17">
        <f>+D$11+D$12*U17+D$13*U17^2</f>
        <v>-0.25012390200401047</v>
      </c>
    </row>
    <row r="18" spans="1:29" ht="12.75" customHeight="1" thickTop="1" thickBot="1">
      <c r="A18" s="23" t="s">
        <v>5</v>
      </c>
      <c r="B18" s="17"/>
      <c r="C18" s="26">
        <f ca="1">+C15</f>
        <v>59650.502753387278</v>
      </c>
      <c r="D18" s="27">
        <f ca="1">+C16</f>
        <v>0.81924237379793663</v>
      </c>
      <c r="E18" s="21" t="s">
        <v>44</v>
      </c>
      <c r="F18" s="15">
        <f ca="1">ROUND(2*(F16-$C$15)/$C$16,0)/2+F15</f>
        <v>646</v>
      </c>
      <c r="U18">
        <v>32000</v>
      </c>
      <c r="V18">
        <f>+D$11+D$12*U18+D$13*U18^2</f>
        <v>-0.27512942815363384</v>
      </c>
    </row>
    <row r="19" spans="1:29" ht="12.75" customHeight="1" thickTop="1">
      <c r="E19" s="21" t="s">
        <v>45</v>
      </c>
      <c r="F19" s="25">
        <f ca="1">+$C$15+$C$16*F18-15018.5-$C$5/24</f>
        <v>45161.629160194083</v>
      </c>
      <c r="U19">
        <v>34000</v>
      </c>
      <c r="V19">
        <f>+D$11+D$12*U19+D$13*U19^2</f>
        <v>-0.30211231484505208</v>
      </c>
    </row>
    <row r="20" spans="1:29" ht="12.75" customHeight="1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163</v>
      </c>
      <c r="I20" s="9" t="s">
        <v>145</v>
      </c>
      <c r="J20" s="9" t="s">
        <v>164</v>
      </c>
      <c r="K20" s="9" t="s">
        <v>165</v>
      </c>
      <c r="L20" s="9" t="s">
        <v>27</v>
      </c>
      <c r="M20" s="9" t="s">
        <v>28</v>
      </c>
      <c r="N20" s="9" t="s">
        <v>29</v>
      </c>
      <c r="O20" s="9" t="s">
        <v>25</v>
      </c>
      <c r="P20" s="8" t="s">
        <v>24</v>
      </c>
      <c r="Q20" s="6" t="s">
        <v>15</v>
      </c>
      <c r="R20" s="8" t="s">
        <v>49</v>
      </c>
    </row>
    <row r="21" spans="1:29">
      <c r="A21" s="34" t="s">
        <v>48</v>
      </c>
      <c r="C21" s="10">
        <v>34092.603999999999</v>
      </c>
      <c r="D21" s="5">
        <v>8.9999999999999998E-4</v>
      </c>
      <c r="E21">
        <f>+(C21-C$7)/C$8</f>
        <v>-389.99328654256988</v>
      </c>
      <c r="F21">
        <f>ROUND(2*E21,0)/2</f>
        <v>-390</v>
      </c>
      <c r="G21">
        <f>+C21-(C$7+F21*C$8)</f>
        <v>5.4999999993015081E-3</v>
      </c>
      <c r="J21">
        <f>+G21</f>
        <v>5.4999999993015081E-3</v>
      </c>
      <c r="O21">
        <f ca="1">+C$11+C$12*$F21</f>
        <v>-8.1986948574639881E-5</v>
      </c>
      <c r="P21">
        <f>+D$11+D$12*F21+D$13*F21^2</f>
        <v>-0.11346236398074935</v>
      </c>
      <c r="Q21" s="2">
        <f>+C21-15018.5</f>
        <v>19074.103999999999</v>
      </c>
    </row>
    <row r="22" spans="1:29">
      <c r="A22" t="s">
        <v>12</v>
      </c>
      <c r="C22" s="28">
        <v>34412.106</v>
      </c>
      <c r="D22" s="28" t="s">
        <v>14</v>
      </c>
      <c r="E22">
        <f>+(C22-C$7)/C$8</f>
        <v>0</v>
      </c>
      <c r="F22">
        <f>ROUND(2*E22,0)/2</f>
        <v>0</v>
      </c>
      <c r="G22">
        <f>+C22-(C$7+F22*C$8)</f>
        <v>0</v>
      </c>
      <c r="H22" s="33">
        <f>G22</f>
        <v>0</v>
      </c>
      <c r="I22" s="15"/>
      <c r="O22">
        <f ca="1">+C$11+C$12*$F22</f>
        <v>-3.0562057532978193E-3</v>
      </c>
      <c r="P22">
        <f>+D$11+D$12*F22+D$13*F22^2</f>
        <v>-0.1123242747750499</v>
      </c>
      <c r="Q22" s="2">
        <f>+C22-15018.5</f>
        <v>19393.606</v>
      </c>
    </row>
    <row r="23" spans="1:29">
      <c r="A23" t="s">
        <v>31</v>
      </c>
      <c r="C23" s="28">
        <v>34416.205600000001</v>
      </c>
      <c r="D23" s="28"/>
      <c r="E23">
        <f>+(C23-C$7)/C$8</f>
        <v>5.00408910589121</v>
      </c>
      <c r="F23">
        <f>ROUND(2*E23,0)/2</f>
        <v>5</v>
      </c>
      <c r="G23">
        <f>+C23-(C$7+F23*C$8)</f>
        <v>3.3499999990453944E-3</v>
      </c>
      <c r="H23" s="15"/>
      <c r="J23">
        <f>+G23</f>
        <v>3.3499999990453944E-3</v>
      </c>
      <c r="O23">
        <f ca="1">+C$11+C$12*$F23</f>
        <v>-3.094336763614783E-3</v>
      </c>
      <c r="P23">
        <f>+D$11+D$12*F23+D$13*F23^2</f>
        <v>-0.1123101720486811</v>
      </c>
      <c r="Q23" s="2">
        <f>+C23-15018.5</f>
        <v>19397.705600000001</v>
      </c>
      <c r="AA23" t="s">
        <v>30</v>
      </c>
      <c r="AC23" t="s">
        <v>32</v>
      </c>
    </row>
    <row r="24" spans="1:29">
      <c r="A24" t="s">
        <v>33</v>
      </c>
      <c r="B24" s="5"/>
      <c r="C24" s="28">
        <v>46086.293400000002</v>
      </c>
      <c r="D24" s="28"/>
      <c r="E24">
        <f>+(C24-C$7)/C$8</f>
        <v>14249.847299359173</v>
      </c>
      <c r="F24">
        <f>ROUND(2*E24,0)/2</f>
        <v>14250</v>
      </c>
      <c r="G24">
        <f>+C24-(C$7+F24*C$8)</f>
        <v>-0.12509999999747379</v>
      </c>
      <c r="J24">
        <f>+G24</f>
        <v>-0.12509999999747379</v>
      </c>
      <c r="O24">
        <f ca="1">+C$11+C$12*$F24</f>
        <v>-0.11172958515664476</v>
      </c>
      <c r="P24">
        <f>+D$11+D$12*F24+D$13*F24^2</f>
        <v>-0.12230486563391924</v>
      </c>
      <c r="Q24" s="2">
        <f>+C24-15018.5</f>
        <v>31067.793400000002</v>
      </c>
      <c r="S24">
        <f>+(P24-G24)^2</f>
        <v>7.8127761103235123E-6</v>
      </c>
      <c r="AA24" t="s">
        <v>30</v>
      </c>
      <c r="AC24" t="s">
        <v>32</v>
      </c>
    </row>
    <row r="25" spans="1:29">
      <c r="A25" t="s">
        <v>33</v>
      </c>
      <c r="B25" s="5"/>
      <c r="C25" s="28">
        <v>46087.116099999999</v>
      </c>
      <c r="D25" s="28"/>
      <c r="E25">
        <f>+(C25-C$7)/C$8</f>
        <v>14250.85151052792</v>
      </c>
      <c r="F25">
        <f>ROUND(2*E25,0)/2</f>
        <v>14251</v>
      </c>
      <c r="G25">
        <f>+C25-(C$7+F25*C$8)</f>
        <v>-0.12165000000095461</v>
      </c>
      <c r="J25">
        <f>+G25</f>
        <v>-0.12165000000095461</v>
      </c>
      <c r="O25">
        <f ca="1">+C$11+C$12*$F25</f>
        <v>-0.11173721135870815</v>
      </c>
      <c r="P25">
        <f>+D$11+D$12*F25+D$13*F25^2</f>
        <v>-0.12230908844689534</v>
      </c>
      <c r="Q25" s="2">
        <f>+C25-15018.5</f>
        <v>31068.616099999999</v>
      </c>
      <c r="S25">
        <f>+(P25-G25)^2</f>
        <v>4.3439757957256778E-7</v>
      </c>
      <c r="AA25" t="s">
        <v>30</v>
      </c>
      <c r="AC25" t="s">
        <v>32</v>
      </c>
    </row>
    <row r="26" spans="1:29">
      <c r="A26" t="s">
        <v>31</v>
      </c>
      <c r="B26" s="5"/>
      <c r="C26" s="28">
        <v>46100.222999999998</v>
      </c>
      <c r="D26" s="28"/>
      <c r="E26">
        <f>+(C26-C$7)/C$8</f>
        <v>14266.850167836434</v>
      </c>
      <c r="F26">
        <f>ROUND(2*E26,0)/2</f>
        <v>14267</v>
      </c>
      <c r="G26">
        <f>+C26-(C$7+F26*C$8)</f>
        <v>-0.1227500000022701</v>
      </c>
      <c r="J26">
        <f>+G26</f>
        <v>-0.1227500000022701</v>
      </c>
      <c r="O26">
        <f ca="1">+C$11+C$12*$F26</f>
        <v>-0.11185923059172244</v>
      </c>
      <c r="P26">
        <f>+D$11+D$12*F26+D$13*F26^2</f>
        <v>-0.12237672068477158</v>
      </c>
      <c r="Q26" s="2">
        <f>+C26-15018.5</f>
        <v>31081.722999999998</v>
      </c>
      <c r="S26">
        <f>+(P26-G26)^2</f>
        <v>1.3933744887215921E-7</v>
      </c>
      <c r="AA26" t="s">
        <v>30</v>
      </c>
      <c r="AC26" t="s">
        <v>32</v>
      </c>
    </row>
    <row r="27" spans="1:29">
      <c r="A27" s="33" t="s">
        <v>33</v>
      </c>
      <c r="B27" s="80" t="s">
        <v>34</v>
      </c>
      <c r="C27" s="34">
        <v>46107.186699999998</v>
      </c>
      <c r="D27" s="34"/>
      <c r="E27">
        <f>+(C27-C$7)/C$8</f>
        <v>14275.35025938358</v>
      </c>
      <c r="F27">
        <f>ROUND(2*E27,0)/2</f>
        <v>14275.5</v>
      </c>
      <c r="G27">
        <f>+C27-(C$7+F27*C$8)</f>
        <v>-0.12267499999870779</v>
      </c>
      <c r="J27">
        <f>+G27</f>
        <v>-0.12267499999870779</v>
      </c>
      <c r="O27">
        <f ca="1">+C$11+C$12*$F27</f>
        <v>-0.11192405330926128</v>
      </c>
      <c r="P27">
        <f>+D$11+D$12*F27+D$13*F27^2</f>
        <v>-0.12241270178430994</v>
      </c>
      <c r="Q27" s="2">
        <f>+C27-15018.5</f>
        <v>31088.686699999998</v>
      </c>
      <c r="S27">
        <f>+(P27-G27)^2</f>
        <v>6.8800353276302959E-8</v>
      </c>
      <c r="AA27" t="s">
        <v>30</v>
      </c>
      <c r="AC27" t="s">
        <v>32</v>
      </c>
    </row>
    <row r="28" spans="1:29">
      <c r="A28" s="33" t="s">
        <v>139</v>
      </c>
      <c r="B28" s="80" t="s">
        <v>38</v>
      </c>
      <c r="C28" s="34">
        <v>48500.618999999999</v>
      </c>
      <c r="D28" s="34" t="s">
        <v>119</v>
      </c>
      <c r="E28">
        <f>+(C28-C$7)/C$8</f>
        <v>17196.84223375038</v>
      </c>
      <c r="F28">
        <f>ROUND(2*E28,0)/2</f>
        <v>17197</v>
      </c>
      <c r="G28">
        <f>+C28-(C$7+F28*C$8)</f>
        <v>-0.12925000000541331</v>
      </c>
      <c r="K28">
        <f>+G28</f>
        <v>-0.12925000000541331</v>
      </c>
      <c r="O28">
        <f ca="1">+C$11+C$12*$F28</f>
        <v>-0.13420400263746324</v>
      </c>
      <c r="P28">
        <f>+D$11+D$12*F28+D$13*F28^2</f>
        <v>-0.1368953918930384</v>
      </c>
      <c r="Q28" s="2">
        <f>+C28-15018.5</f>
        <v>33482.118999999999</v>
      </c>
    </row>
    <row r="29" spans="1:29">
      <c r="A29" s="81" t="s">
        <v>37</v>
      </c>
      <c r="B29" s="80" t="s">
        <v>34</v>
      </c>
      <c r="C29" s="34">
        <v>49776.362000000001</v>
      </c>
      <c r="D29" s="34">
        <v>4.0000000000000001E-3</v>
      </c>
      <c r="E29">
        <f>+(C29-C$7)/C$8</f>
        <v>18754.050656087886</v>
      </c>
      <c r="F29">
        <f>ROUND(2*E29,0)/2</f>
        <v>18754</v>
      </c>
      <c r="O29">
        <f ca="1">+C$11+C$12*$F29</f>
        <v>-0.14607799925016579</v>
      </c>
      <c r="P29">
        <f>+D$11+D$12*F29+D$13*F29^2</f>
        <v>-0.14633739797292558</v>
      </c>
      <c r="Q29" s="2">
        <f>+C29-15018.5</f>
        <v>34757.862000000001</v>
      </c>
      <c r="R29" s="15">
        <v>4.1499999999359716E-2</v>
      </c>
    </row>
    <row r="30" spans="1:29">
      <c r="A30" s="81" t="s">
        <v>37</v>
      </c>
      <c r="B30" s="80" t="s">
        <v>38</v>
      </c>
      <c r="C30" s="34">
        <v>49783.341999999997</v>
      </c>
      <c r="D30" s="34">
        <v>3.0000000000000001E-3</v>
      </c>
      <c r="E30">
        <f>+(C30-C$7)/C$8</f>
        <v>18762.570643881594</v>
      </c>
      <c r="F30">
        <f>ROUND(2*E30,0)/2</f>
        <v>18762.5</v>
      </c>
      <c r="O30">
        <f ca="1">+C$11+C$12*$F30</f>
        <v>-0.14614282196770462</v>
      </c>
      <c r="P30">
        <f>+D$11+D$12*F30+D$13*F30^2</f>
        <v>-0.14639223295805986</v>
      </c>
      <c r="Q30" s="2">
        <f>+C30-15018.5</f>
        <v>34764.841999999997</v>
      </c>
      <c r="R30" s="15">
        <v>5.7874999998603016E-2</v>
      </c>
      <c r="AC30" t="s">
        <v>32</v>
      </c>
    </row>
    <row r="31" spans="1:29">
      <c r="A31" s="33" t="s">
        <v>31</v>
      </c>
      <c r="B31" s="80"/>
      <c r="C31" s="34">
        <v>49817.136200000001</v>
      </c>
      <c r="D31" s="34"/>
      <c r="E31">
        <f>+(C31-C$7)/C$8</f>
        <v>18803.820811718037</v>
      </c>
      <c r="F31">
        <f>ROUND(2*E31,0)/2</f>
        <v>18804</v>
      </c>
      <c r="G31">
        <f>+C31-(C$7+F31*C$8)</f>
        <v>-0.14680000000225846</v>
      </c>
      <c r="K31">
        <f>+G31</f>
        <v>-0.14680000000225846</v>
      </c>
      <c r="O31">
        <f ca="1">+C$11+C$12*$F31</f>
        <v>-0.14645930935333543</v>
      </c>
      <c r="P31">
        <f>+D$11+D$12*F31+D$13*F31^2</f>
        <v>-0.14666046958690021</v>
      </c>
      <c r="Q31" s="2">
        <f>+C31-15018.5</f>
        <v>34798.636200000001</v>
      </c>
      <c r="S31">
        <f>+(P31-G31)^2</f>
        <v>1.9468736810044824E-8</v>
      </c>
      <c r="AA31" t="s">
        <v>30</v>
      </c>
    </row>
    <row r="32" spans="1:29">
      <c r="A32" s="33" t="s">
        <v>143</v>
      </c>
      <c r="B32" s="80" t="s">
        <v>38</v>
      </c>
      <c r="C32" s="34">
        <v>51508.048999999999</v>
      </c>
      <c r="D32" s="34" t="s">
        <v>142</v>
      </c>
      <c r="E32">
        <f>+(C32-C$7)/C$8</f>
        <v>20867.797375648457</v>
      </c>
      <c r="F32">
        <f>ROUND(2*E32,0)/2</f>
        <v>20868</v>
      </c>
      <c r="G32">
        <f>+C32-(C$7+F32*C$8)</f>
        <v>-0.16599999999743886</v>
      </c>
      <c r="K32">
        <f>+G32</f>
        <v>-0.16599999999743886</v>
      </c>
      <c r="O32">
        <f ca="1">+C$11+C$12*$F32</f>
        <v>-0.16219979041217811</v>
      </c>
      <c r="P32">
        <f>+D$11+D$12*F32+D$13*F32^2</f>
        <v>-0.16107534197959472</v>
      </c>
      <c r="Q32" s="2">
        <f>+C32-15018.5</f>
        <v>36489.548999999999</v>
      </c>
    </row>
    <row r="33" spans="1:19">
      <c r="A33" s="33" t="s">
        <v>40</v>
      </c>
      <c r="B33" s="80"/>
      <c r="C33" s="34">
        <v>51869.34</v>
      </c>
      <c r="D33" s="34"/>
      <c r="E33">
        <f>+(C33-C$7)/C$8</f>
        <v>21308.799511748544</v>
      </c>
      <c r="F33">
        <f>ROUND(2*E33,0)/2</f>
        <v>21309</v>
      </c>
      <c r="G33">
        <f>+C33-(C$7+F33*C$8)</f>
        <v>-0.16425000000162981</v>
      </c>
      <c r="I33">
        <f>+G33</f>
        <v>-0.16425000000162981</v>
      </c>
      <c r="O33">
        <f ca="1">+C$11+C$12*$F33</f>
        <v>-0.1655629455221343</v>
      </c>
      <c r="P33">
        <f>+D$11+D$12*F33+D$13*F33^2</f>
        <v>-0.16442831385223414</v>
      </c>
      <c r="Q33" s="2">
        <f>+C33-15018.5</f>
        <v>36850.839999999997</v>
      </c>
      <c r="S33">
        <f>+(P33-G33)^2</f>
        <v>3.1795829317340633E-8</v>
      </c>
    </row>
    <row r="34" spans="1:19">
      <c r="A34" s="33" t="s">
        <v>146</v>
      </c>
      <c r="B34" s="80" t="s">
        <v>38</v>
      </c>
      <c r="C34" s="34">
        <v>53008.084999999999</v>
      </c>
      <c r="D34" s="34" t="s">
        <v>145</v>
      </c>
      <c r="E34">
        <f>+(C34-C$7)/C$8</f>
        <v>22698.784253890753</v>
      </c>
      <c r="F34">
        <f>ROUND(2*E34,0)/2</f>
        <v>22699</v>
      </c>
      <c r="G34">
        <f>+C34-(C$7+F34*C$8)</f>
        <v>-0.17675000000599539</v>
      </c>
      <c r="I34">
        <f>+G34</f>
        <v>-0.17675000000599539</v>
      </c>
      <c r="O34">
        <f ca="1">+C$11+C$12*$F34</f>
        <v>-0.17616336639025026</v>
      </c>
      <c r="P34">
        <f>+D$11+D$12*F34+D$13*F34^2</f>
        <v>-0.17562570796291185</v>
      </c>
      <c r="Q34" s="2">
        <f>+C34-15018.5</f>
        <v>37989.584999999999</v>
      </c>
    </row>
    <row r="35" spans="1:19">
      <c r="A35" s="33" t="s">
        <v>146</v>
      </c>
      <c r="B35" s="80" t="s">
        <v>38</v>
      </c>
      <c r="C35" s="34">
        <v>53013.03</v>
      </c>
      <c r="D35" s="34" t="s">
        <v>145</v>
      </c>
      <c r="E35">
        <f>+(C35-C$7)/C$8</f>
        <v>22704.820262435151</v>
      </c>
      <c r="F35">
        <f>ROUND(2*E35,0)/2</f>
        <v>22705</v>
      </c>
      <c r="G35">
        <f>+C35-(C$7+F35*C$8)</f>
        <v>-0.14725000000180444</v>
      </c>
      <c r="I35">
        <f>+G35</f>
        <v>-0.14725000000180444</v>
      </c>
      <c r="O35">
        <f ca="1">+C$11+C$12*$F35</f>
        <v>-0.17620912360263061</v>
      </c>
      <c r="P35">
        <f>+D$11+D$12*F35+D$13*F35^2</f>
        <v>-0.17567611233469704</v>
      </c>
      <c r="Q35" s="2">
        <f>+C35-15018.5</f>
        <v>37994.53</v>
      </c>
    </row>
    <row r="36" spans="1:19">
      <c r="A36" s="33" t="s">
        <v>146</v>
      </c>
      <c r="B36" s="80" t="s">
        <v>38</v>
      </c>
      <c r="C36" s="34">
        <v>53031.034</v>
      </c>
      <c r="D36" s="34" t="s">
        <v>145</v>
      </c>
      <c r="E36">
        <f>+(C36-C$7)/C$8</f>
        <v>22726.796460176989</v>
      </c>
      <c r="F36">
        <f>ROUND(2*E36,0)/2</f>
        <v>22727</v>
      </c>
      <c r="G36">
        <f>+C36-(C$7+F36*C$8)</f>
        <v>-0.16675000000395812</v>
      </c>
      <c r="I36">
        <f>+G36</f>
        <v>-0.16675000000395812</v>
      </c>
      <c r="O36">
        <f ca="1">+C$11+C$12*$F36</f>
        <v>-0.17637690004802525</v>
      </c>
      <c r="P36">
        <f>+D$11+D$12*F36+D$13*F36^2</f>
        <v>-0.1758610806213376</v>
      </c>
      <c r="Q36" s="2">
        <f>+C36-15018.5</f>
        <v>38012.534</v>
      </c>
    </row>
    <row r="37" spans="1:19">
      <c r="A37" s="33" t="s">
        <v>146</v>
      </c>
      <c r="B37" s="80" t="s">
        <v>38</v>
      </c>
      <c r="C37" s="34">
        <v>53040.04</v>
      </c>
      <c r="D37" s="34" t="s">
        <v>145</v>
      </c>
      <c r="E37">
        <f>+(C37-C$7)/C$8</f>
        <v>22737.789441562407</v>
      </c>
      <c r="F37">
        <f>ROUND(2*E37,0)/2</f>
        <v>22738</v>
      </c>
      <c r="G37">
        <f>+C37-(C$7+F37*C$8)</f>
        <v>-0.17250000000058208</v>
      </c>
      <c r="I37">
        <f>+G37</f>
        <v>-0.17250000000058208</v>
      </c>
      <c r="O37">
        <f ca="1">+C$11+C$12*$F37</f>
        <v>-0.17646078827072256</v>
      </c>
      <c r="P37">
        <f>+D$11+D$12*F37+D$13*F37^2</f>
        <v>-0.1759536544873925</v>
      </c>
      <c r="Q37" s="2">
        <f>+C37-15018.5</f>
        <v>38021.54</v>
      </c>
    </row>
    <row r="38" spans="1:19">
      <c r="A38" s="33" t="s">
        <v>151</v>
      </c>
      <c r="B38" s="80" t="s">
        <v>38</v>
      </c>
      <c r="C38" s="34">
        <v>53714.275500000003</v>
      </c>
      <c r="D38" s="34" t="s">
        <v>119</v>
      </c>
      <c r="E38">
        <f>+(C38-C$7)/C$8</f>
        <v>23560.780592004885</v>
      </c>
      <c r="F38">
        <f>ROUND(2*E38,0)/2</f>
        <v>23561</v>
      </c>
      <c r="G38">
        <f>+C38-(C$7+F38*C$8)</f>
        <v>-0.17974999999569263</v>
      </c>
      <c r="K38">
        <f>+G38</f>
        <v>-0.17974999999569263</v>
      </c>
      <c r="O38">
        <f ca="1">+C$11+C$12*$F38</f>
        <v>-0.18273715256889483</v>
      </c>
      <c r="P38">
        <f>+D$11+D$12*F38+D$13*F38^2</f>
        <v>-0.18304951591492349</v>
      </c>
      <c r="Q38" s="2">
        <f>+C38-15018.5</f>
        <v>38695.775500000003</v>
      </c>
    </row>
    <row r="39" spans="1:19">
      <c r="A39" s="33" t="s">
        <v>153</v>
      </c>
      <c r="B39" s="80" t="s">
        <v>38</v>
      </c>
      <c r="C39" s="34">
        <v>53778.993799999997</v>
      </c>
      <c r="D39" s="34" t="s">
        <v>119</v>
      </c>
      <c r="E39">
        <f>+(C39-C$7)/C$8</f>
        <v>23639.77760146475</v>
      </c>
      <c r="F39">
        <f>ROUND(2*E39,0)/2</f>
        <v>23640</v>
      </c>
      <c r="G39">
        <f>+C39-(C$7+F39*C$8)</f>
        <v>-0.18220000000292202</v>
      </c>
      <c r="K39">
        <f>+G39</f>
        <v>-0.18220000000292202</v>
      </c>
      <c r="O39">
        <f ca="1">+C$11+C$12*$F39</f>
        <v>-0.18333962253190286</v>
      </c>
      <c r="P39">
        <f>+D$11+D$12*F39+D$13*F39^2</f>
        <v>-0.18374826248108564</v>
      </c>
      <c r="Q39" s="2">
        <f>+C39-15018.5</f>
        <v>38760.493799999997</v>
      </c>
    </row>
    <row r="40" spans="1:19">
      <c r="A40" s="33" t="s">
        <v>146</v>
      </c>
      <c r="B40" s="80" t="s">
        <v>38</v>
      </c>
      <c r="C40" s="34">
        <v>54109.133999999998</v>
      </c>
      <c r="D40" s="34" t="s">
        <v>145</v>
      </c>
      <c r="E40">
        <f>+(C40-C$7)/C$8</f>
        <v>24042.756179432406</v>
      </c>
      <c r="F40">
        <f>ROUND(2*E40,0)/2</f>
        <v>24043</v>
      </c>
      <c r="G40">
        <f>+C40-(C$7+F40*C$8)</f>
        <v>-0.19975000000704313</v>
      </c>
      <c r="I40">
        <f>+G40</f>
        <v>-0.19975000000704313</v>
      </c>
      <c r="O40">
        <f ca="1">+C$11+C$12*$F40</f>
        <v>-0.18641298196345013</v>
      </c>
      <c r="P40">
        <f>+D$11+D$12*F40+D$13*F40^2</f>
        <v>-0.18736076625481202</v>
      </c>
      <c r="Q40" s="2">
        <f>+C40-15018.5</f>
        <v>39090.633999999998</v>
      </c>
    </row>
    <row r="41" spans="1:19">
      <c r="A41" s="81" t="s">
        <v>47</v>
      </c>
      <c r="B41" s="80" t="s">
        <v>38</v>
      </c>
      <c r="C41" s="34">
        <v>54120.615700000002</v>
      </c>
      <c r="D41" s="34">
        <v>1.1999999999999999E-3</v>
      </c>
      <c r="E41">
        <f>+(C41-C$7)/C$8</f>
        <v>24056.771071101619</v>
      </c>
      <c r="F41">
        <f>ROUND(2*E41,0)/2</f>
        <v>24057</v>
      </c>
      <c r="G41">
        <f>+C41-(C$7+F41*C$8)</f>
        <v>-0.18754999999509891</v>
      </c>
      <c r="K41">
        <f>+G41</f>
        <v>-0.18754999999509891</v>
      </c>
      <c r="O41">
        <f ca="1">+C$11+C$12*$F41</f>
        <v>-0.18651974879233763</v>
      </c>
      <c r="P41">
        <f>+D$11+D$12*F41+D$13*F41^2</f>
        <v>-0.18748770564268019</v>
      </c>
      <c r="Q41" s="2">
        <f>+C41-15018.5</f>
        <v>39102.115700000002</v>
      </c>
      <c r="S41">
        <f>+(P41-G41)^2</f>
        <v>3.880586343268136E-9</v>
      </c>
    </row>
    <row r="42" spans="1:19">
      <c r="A42" s="33" t="s">
        <v>146</v>
      </c>
      <c r="B42" s="80" t="s">
        <v>34</v>
      </c>
      <c r="C42" s="34">
        <v>55213.072999999997</v>
      </c>
      <c r="D42" s="34" t="s">
        <v>145</v>
      </c>
      <c r="E42">
        <f>+(C42-C$7)/C$8</f>
        <v>25390.255721696671</v>
      </c>
      <c r="F42">
        <f>ROUND(2*E42,0)/2</f>
        <v>25390.5</v>
      </c>
      <c r="G42">
        <f>+C42-(C$7+F42*C$8)</f>
        <v>-0.2001250000030268</v>
      </c>
      <c r="I42">
        <f>+G42</f>
        <v>-0.2001250000030268</v>
      </c>
      <c r="O42">
        <f ca="1">+C$11+C$12*$F42</f>
        <v>-0.19668928924387188</v>
      </c>
      <c r="P42">
        <f>+D$11+D$12*F42+D$13*F42^2</f>
        <v>-0.20002282006908229</v>
      </c>
      <c r="Q42" s="2">
        <f>+C42-15018.5</f>
        <v>40194.572999999997</v>
      </c>
    </row>
    <row r="43" spans="1:19">
      <c r="A43" s="33" t="s">
        <v>146</v>
      </c>
      <c r="B43" s="80" t="s">
        <v>34</v>
      </c>
      <c r="C43" s="34">
        <v>55534.203000000001</v>
      </c>
      <c r="D43" s="34" t="s">
        <v>145</v>
      </c>
      <c r="E43">
        <f>+(C43-C$7)/C$8</f>
        <v>25782.236191638694</v>
      </c>
      <c r="F43" s="79">
        <f>ROUND(2*E43,0)/2+0.5</f>
        <v>25782.5</v>
      </c>
      <c r="G43">
        <f>+C43-(C$7+F43*C$8)</f>
        <v>-0.21612499999901047</v>
      </c>
      <c r="I43">
        <f>+G43</f>
        <v>-0.21612499999901047</v>
      </c>
      <c r="O43">
        <f ca="1">+C$11+C$12*$F43</f>
        <v>-0.19967876045272184</v>
      </c>
      <c r="P43">
        <f>+D$11+D$12*F43+D$13*F43^2</f>
        <v>-0.20387486794769377</v>
      </c>
      <c r="Q43" s="2">
        <f>+C43-15018.5</f>
        <v>40515.703000000001</v>
      </c>
    </row>
    <row r="44" spans="1:19">
      <c r="A44" s="33" t="s">
        <v>153</v>
      </c>
      <c r="B44" s="80" t="s">
        <v>34</v>
      </c>
      <c r="C44" s="34">
        <v>56323.981200000002</v>
      </c>
      <c r="D44" s="34" t="s">
        <v>159</v>
      </c>
      <c r="E44">
        <f>+(C44-C$7)/C$8</f>
        <v>26746.26206896552</v>
      </c>
      <c r="F44">
        <f>ROUND(2*E44,0)/2</f>
        <v>26746.5</v>
      </c>
      <c r="G44">
        <f>+C44-(C$7+F44*C$8)</f>
        <v>-0.19492499999614665</v>
      </c>
      <c r="K44">
        <f>+G44</f>
        <v>-0.19492499999614665</v>
      </c>
      <c r="O44">
        <f ca="1">+C$11+C$12*$F44</f>
        <v>-0.20703041924183249</v>
      </c>
      <c r="P44">
        <f>+D$11+D$12*F44+D$13*F44^2</f>
        <v>-0.21367085795800583</v>
      </c>
      <c r="Q44" s="2">
        <f>+C44-15018.5</f>
        <v>41305.481200000002</v>
      </c>
    </row>
    <row r="45" spans="1:19">
      <c r="A45" s="73" t="s">
        <v>167</v>
      </c>
      <c r="B45" s="85" t="s">
        <v>38</v>
      </c>
      <c r="C45" s="73">
        <v>56714.340199999999</v>
      </c>
      <c r="D45" s="73">
        <v>2.9999999999999997E-4</v>
      </c>
      <c r="E45">
        <f>+(C45-C$7)/C$8</f>
        <v>27222.745437900518</v>
      </c>
      <c r="F45" s="79">
        <f>ROUND(2*E45,0)/2+0.5</f>
        <v>27223</v>
      </c>
      <c r="G45">
        <f>+C45-(C$7+F45*C$8)</f>
        <v>-0.20855000000301516</v>
      </c>
      <c r="K45">
        <f>+G45</f>
        <v>-0.20855000000301516</v>
      </c>
      <c r="O45">
        <f ca="1">+C$11+C$12*$F45</f>
        <v>-0.21066430452503915</v>
      </c>
      <c r="P45">
        <f>+D$11+D$12*F45+D$13*F45^2</f>
        <v>-0.21868262008060152</v>
      </c>
      <c r="Q45" s="2">
        <f>+C45-15018.5</f>
        <v>41695.840199999999</v>
      </c>
    </row>
    <row r="46" spans="1:19">
      <c r="A46" s="73" t="s">
        <v>167</v>
      </c>
      <c r="B46" s="85" t="s">
        <v>34</v>
      </c>
      <c r="C46" s="73">
        <v>56730.314700000003</v>
      </c>
      <c r="D46" s="73">
        <v>5.0000000000000001E-4</v>
      </c>
      <c r="E46">
        <f>+(C46-C$7)/C$8</f>
        <v>27242.244369850476</v>
      </c>
      <c r="F46" s="79">
        <f>ROUND(2*E46,0)/2+0.5</f>
        <v>27242.5</v>
      </c>
      <c r="G46">
        <f>+C46-(C$7+F46*C$8)</f>
        <v>-0.20942499999364372</v>
      </c>
      <c r="K46">
        <f>+G46</f>
        <v>-0.20942499999364372</v>
      </c>
      <c r="O46">
        <f ca="1">+C$11+C$12*$F46</f>
        <v>-0.21081301546527528</v>
      </c>
      <c r="P46">
        <f>+D$11+D$12*F46+D$13*F46^2</f>
        <v>-0.21889010905449263</v>
      </c>
      <c r="Q46" s="2">
        <f>+C46-15018.5</f>
        <v>41711.814700000003</v>
      </c>
    </row>
    <row r="47" spans="1:19">
      <c r="A47" s="73" t="s">
        <v>167</v>
      </c>
      <c r="B47" s="85" t="s">
        <v>38</v>
      </c>
      <c r="C47" s="73">
        <v>56737.279699999999</v>
      </c>
      <c r="D47" s="73">
        <v>2.9999999999999997E-4</v>
      </c>
      <c r="E47">
        <f>+(C47-C$7)/C$8</f>
        <v>27250.746048214827</v>
      </c>
      <c r="F47" s="79">
        <f>ROUND(2*E47,0)/2+0.5</f>
        <v>27251</v>
      </c>
      <c r="G47">
        <f>+C47-(C$7+F47*C$8)</f>
        <v>-0.2080500000010943</v>
      </c>
      <c r="K47">
        <f>+G47</f>
        <v>-0.2080500000010943</v>
      </c>
      <c r="O47">
        <f ca="1">+C$11+C$12*$F47</f>
        <v>-0.21087783818281414</v>
      </c>
      <c r="P47">
        <f>+D$11+D$12*F47+D$13*F47^2</f>
        <v>-0.21898061179266487</v>
      </c>
      <c r="Q47" s="2">
        <f>+C47-15018.5</f>
        <v>41718.779699999999</v>
      </c>
    </row>
    <row r="48" spans="1:19">
      <c r="A48" s="82" t="s">
        <v>166</v>
      </c>
      <c r="B48" s="83" t="s">
        <v>34</v>
      </c>
      <c r="C48" s="84">
        <v>57028.517999999996</v>
      </c>
      <c r="D48" s="84">
        <v>8.0000000000000002E-3</v>
      </c>
      <c r="E48">
        <f>+(C48-C$7)/C$8</f>
        <v>27606.239853524559</v>
      </c>
      <c r="F48" s="79">
        <f>ROUND(2*E48,0)/2+0.5</f>
        <v>27606.5</v>
      </c>
      <c r="G48">
        <f>+C48-(C$7+F48*C$8)</f>
        <v>-0.21312500000931323</v>
      </c>
      <c r="K48">
        <f>+G48</f>
        <v>-0.21312500000931323</v>
      </c>
      <c r="O48">
        <f ca="1">+C$11+C$12*$F48</f>
        <v>-0.21358895301635025</v>
      </c>
      <c r="P48">
        <f>+D$11+D$12*F48+D$13*F48^2</f>
        <v>-0.22279774002555999</v>
      </c>
      <c r="Q48" s="2">
        <f>+C48-15018.5</f>
        <v>42010.017999999996</v>
      </c>
    </row>
    <row r="49" spans="1:17">
      <c r="A49" s="86" t="s">
        <v>168</v>
      </c>
      <c r="B49" s="87" t="s">
        <v>38</v>
      </c>
      <c r="C49" s="86">
        <v>57033.022900000004</v>
      </c>
      <c r="D49" s="86" t="s">
        <v>159</v>
      </c>
      <c r="E49">
        <f>+(C49-C$7)/C$8</f>
        <v>27611.738663411659</v>
      </c>
      <c r="F49" s="79">
        <f>ROUND(2*E49,0)/2+0.5</f>
        <v>27612</v>
      </c>
      <c r="G49">
        <f>+C49-(C$7+F49*C$8)</f>
        <v>-0.21409999999741558</v>
      </c>
      <c r="K49">
        <f>+G49</f>
        <v>-0.21409999999741558</v>
      </c>
      <c r="O49">
        <f ca="1">+C$11+C$12*$F49</f>
        <v>-0.21363089712769892</v>
      </c>
      <c r="P49">
        <f>+D$11+D$12*F49+D$13*F49^2</f>
        <v>-0.22285728621149298</v>
      </c>
      <c r="Q49" s="2">
        <f>+C49-15018.5</f>
        <v>42014.522900000004</v>
      </c>
    </row>
    <row r="50" spans="1:17">
      <c r="A50" s="94" t="s">
        <v>172</v>
      </c>
      <c r="B50" s="95" t="s">
        <v>38</v>
      </c>
      <c r="C50" s="96">
        <v>59224.078000000212</v>
      </c>
      <c r="D50" s="94" t="s">
        <v>119</v>
      </c>
      <c r="E50">
        <f>+(C50-C$7)/C$8</f>
        <v>30286.203234666111</v>
      </c>
      <c r="F50" s="78">
        <f>ROUND(2*E50,0)/2+0.5</f>
        <v>30286.5</v>
      </c>
      <c r="G50">
        <f>+C50-(C$7+F50*C$8)</f>
        <v>-0.24312499978987034</v>
      </c>
      <c r="K50">
        <f>+G50</f>
        <v>-0.24312499978987034</v>
      </c>
      <c r="O50">
        <f ca="1">+C$11+C$12*$F50</f>
        <v>-0.23402717454624289</v>
      </c>
      <c r="P50">
        <f>+D$11+D$12*F50+D$13*F50^2</f>
        <v>-0.25358460345142947</v>
      </c>
      <c r="Q50" s="2">
        <f>+C50-15018.5</f>
        <v>44205.578000000212</v>
      </c>
    </row>
    <row r="51" spans="1:17">
      <c r="A51" s="94" t="s">
        <v>172</v>
      </c>
      <c r="B51" s="95" t="s">
        <v>38</v>
      </c>
      <c r="C51" s="96">
        <v>59224.086999999825</v>
      </c>
      <c r="D51" s="94" t="s">
        <v>174</v>
      </c>
      <c r="E51">
        <f>+(C51-C$7)/C$8</f>
        <v>30286.214220323251</v>
      </c>
      <c r="F51" s="78">
        <f>ROUND(2*E51,0)/2+0.5</f>
        <v>30286.5</v>
      </c>
      <c r="G51">
        <f>+C51-(C$7+F51*C$8)</f>
        <v>-0.23412500017730054</v>
      </c>
      <c r="K51">
        <f>+G51</f>
        <v>-0.23412500017730054</v>
      </c>
      <c r="O51">
        <f ca="1">+C$11+C$12*$F51</f>
        <v>-0.23402717454624289</v>
      </c>
      <c r="P51">
        <f>+D$11+D$12*F51+D$13*F51^2</f>
        <v>-0.25358460345142947</v>
      </c>
      <c r="Q51" s="2">
        <f>+C51-15018.5</f>
        <v>44205.586999999825</v>
      </c>
    </row>
    <row r="52" spans="1:17">
      <c r="A52" s="94" t="s">
        <v>173</v>
      </c>
      <c r="B52" s="95" t="s">
        <v>34</v>
      </c>
      <c r="C52" s="96">
        <v>59299.459999999963</v>
      </c>
      <c r="D52" s="94">
        <v>0.01</v>
      </c>
      <c r="E52">
        <f>+(C52-C$7)/C$8</f>
        <v>30378.216661580667</v>
      </c>
      <c r="F52" s="78">
        <f>ROUND(2*E52,0)/2+0.5</f>
        <v>30378.5</v>
      </c>
      <c r="G52">
        <f>+C52-(C$7+F52*C$8)</f>
        <v>-0.23212500003864989</v>
      </c>
      <c r="K52">
        <f>+G52</f>
        <v>-0.23212500003864989</v>
      </c>
      <c r="O52">
        <f ca="1">+C$11+C$12*$F52</f>
        <v>-0.23472878513607501</v>
      </c>
      <c r="P52">
        <f>+D$11+D$12*F52+D$13*F52^2</f>
        <v>-0.25470450022659419</v>
      </c>
      <c r="Q52" s="2">
        <f>+C52-15018.5</f>
        <v>44280.959999999963</v>
      </c>
    </row>
    <row r="53" spans="1:17">
      <c r="A53" s="94" t="s">
        <v>172</v>
      </c>
      <c r="B53" s="95" t="s">
        <v>38</v>
      </c>
      <c r="C53" s="96">
        <v>59575.126999999862</v>
      </c>
      <c r="D53" s="94" t="s">
        <v>159</v>
      </c>
      <c r="E53">
        <f>+(C53-C$7)/C$8</f>
        <v>30714.703692401417</v>
      </c>
      <c r="F53" s="78">
        <f>ROUND(2*E53,0)/2+0.5</f>
        <v>30715</v>
      </c>
      <c r="G53">
        <f>+C53-(C$7+F53*C$8)</f>
        <v>-0.24275000013585668</v>
      </c>
      <c r="K53">
        <f>+G53</f>
        <v>-0.24275000013585668</v>
      </c>
      <c r="O53">
        <f ca="1">+C$11+C$12*$F53</f>
        <v>-0.23729500213040669</v>
      </c>
      <c r="P53">
        <f>+D$11+D$12*F53+D$13*F53^2</f>
        <v>-0.25883628392352742</v>
      </c>
      <c r="Q53" s="2">
        <f>+C53-15018.5</f>
        <v>44556.626999999862</v>
      </c>
    </row>
    <row r="54" spans="1:17">
      <c r="A54" s="94" t="s">
        <v>172</v>
      </c>
      <c r="B54" s="95" t="s">
        <v>38</v>
      </c>
      <c r="C54" s="96">
        <v>59575.129999999888</v>
      </c>
      <c r="D54" s="94" t="s">
        <v>119</v>
      </c>
      <c r="E54">
        <f>+(C54-C$7)/C$8</f>
        <v>30714.707354287322</v>
      </c>
      <c r="F54" s="78">
        <f>ROUND(2*E54,0)/2+0.5</f>
        <v>30715</v>
      </c>
      <c r="G54">
        <f>+C54-(C$7+F54*C$8)</f>
        <v>-0.23975000010977965</v>
      </c>
      <c r="K54">
        <f>+G54</f>
        <v>-0.23975000010977965</v>
      </c>
      <c r="O54">
        <f ca="1">+C$11+C$12*$F54</f>
        <v>-0.23729500213040669</v>
      </c>
      <c r="P54">
        <f>+D$11+D$12*F54+D$13*F54^2</f>
        <v>-0.25883628392352742</v>
      </c>
      <c r="Q54" s="2">
        <f>+C54-15018.5</f>
        <v>44556.629999999888</v>
      </c>
    </row>
    <row r="55" spans="1:17">
      <c r="A55" s="97" t="s">
        <v>176</v>
      </c>
      <c r="B55" s="98" t="s">
        <v>38</v>
      </c>
      <c r="C55" s="99">
        <v>59634.941000000108</v>
      </c>
      <c r="D55" s="10"/>
      <c r="E55">
        <f>+(C55-C$7)/C$8</f>
        <v>30787.714372902174</v>
      </c>
      <c r="F55" s="78">
        <f>ROUND(2*E55,0)/2+0.5</f>
        <v>30788</v>
      </c>
      <c r="G55">
        <f>+C55-(C$7+F55*C$8)</f>
        <v>-0.23399999989487696</v>
      </c>
      <c r="K55">
        <f>+G55</f>
        <v>-0.23399999989487696</v>
      </c>
      <c r="O55">
        <f ca="1">+C$11+C$12*$F55</f>
        <v>-0.23785171488103435</v>
      </c>
      <c r="P55">
        <f>+D$11+D$12*F55+D$13*F55^2</f>
        <v>-0.25974001805076152</v>
      </c>
      <c r="Q55" s="2">
        <f>+C55-15018.5</f>
        <v>44616.441000000108</v>
      </c>
    </row>
    <row r="56" spans="1:17">
      <c r="A56" s="97" t="s">
        <v>176</v>
      </c>
      <c r="B56" s="98" t="s">
        <v>38</v>
      </c>
      <c r="C56" s="99">
        <v>59634.94299999997</v>
      </c>
      <c r="D56" s="10"/>
      <c r="E56">
        <f>+(C56-C$7)/C$8</f>
        <v>30787.716814159256</v>
      </c>
      <c r="F56" s="78">
        <f>ROUND(2*E56,0)/2+0.5</f>
        <v>30788</v>
      </c>
      <c r="G56">
        <f>+C56-(C$7+F56*C$8)</f>
        <v>-0.23200000003271271</v>
      </c>
      <c r="K56">
        <f>+G56</f>
        <v>-0.23200000003271271</v>
      </c>
      <c r="O56">
        <f ca="1">+C$11+C$12*$F56</f>
        <v>-0.23785171488103435</v>
      </c>
      <c r="P56">
        <f>+D$11+D$12*F56+D$13*F56^2</f>
        <v>-0.25974001805076152</v>
      </c>
      <c r="Q56" s="2">
        <f>+C56-15018.5</f>
        <v>44616.44299999997</v>
      </c>
    </row>
    <row r="57" spans="1:17">
      <c r="A57" s="94" t="s">
        <v>175</v>
      </c>
      <c r="B57" s="95" t="s">
        <v>34</v>
      </c>
      <c r="C57" s="96">
        <v>59650.504999999997</v>
      </c>
      <c r="D57" s="94">
        <v>5.0000000000000001E-3</v>
      </c>
      <c r="E57">
        <f>+(C57-C$7)/C$8</f>
        <v>30806.712236801948</v>
      </c>
      <c r="F57" s="78">
        <f>ROUND(2*E57,0)/2+0.5</f>
        <v>30807</v>
      </c>
      <c r="G57">
        <f>+C57-(C$7+F57*C$8)</f>
        <v>-0.23574999999982538</v>
      </c>
      <c r="K57">
        <f>+G57</f>
        <v>-0.23574999999982538</v>
      </c>
      <c r="O57">
        <f ca="1">+C$11+C$12*$F57</f>
        <v>-0.23799661272023881</v>
      </c>
      <c r="P57">
        <f>+D$11+D$12*F57+D$13*F57^2</f>
        <v>-0.2599756685755118</v>
      </c>
      <c r="Q57" s="2">
        <f>+C57-15018.5</f>
        <v>44632.004999999997</v>
      </c>
    </row>
    <row r="58" spans="1:17">
      <c r="B58" s="5"/>
      <c r="C58" s="10"/>
      <c r="D58" s="10"/>
    </row>
    <row r="59" spans="1:17">
      <c r="B59" s="5"/>
      <c r="C59" s="10"/>
      <c r="D59" s="10"/>
    </row>
    <row r="60" spans="1:17">
      <c r="C60" s="10"/>
      <c r="D60" s="10"/>
    </row>
    <row r="61" spans="1:17">
      <c r="C61" s="10"/>
      <c r="D61" s="10"/>
    </row>
    <row r="62" spans="1:17">
      <c r="C62" s="10"/>
      <c r="D62" s="10"/>
    </row>
    <row r="63" spans="1:17">
      <c r="C63" s="10"/>
      <c r="D63" s="10"/>
    </row>
    <row r="64" spans="1:17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</sheetData>
  <sortState xmlns:xlrd2="http://schemas.microsoft.com/office/spreadsheetml/2017/richdata2" ref="A21:R57">
    <sortCondition ref="C21:C57"/>
  </sortState>
  <phoneticPr fontId="7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C1205"/>
  <sheetViews>
    <sheetView workbookViewId="0">
      <pane xSplit="14" ySplit="22" topLeftCell="O44" activePane="bottomRight" state="frozen"/>
      <selection pane="topRight" activeCell="O1" sqref="O1"/>
      <selection pane="bottomLeft" activeCell="A23" sqref="A23"/>
      <selection pane="bottomRight" activeCell="H11" sqref="H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7109375" customWidth="1"/>
    <col min="6" max="6" width="1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2" ht="21" thickBot="1">
      <c r="A1" s="1" t="s">
        <v>36</v>
      </c>
      <c r="U1" s="6" t="s">
        <v>10</v>
      </c>
      <c r="V1" s="6" t="s">
        <v>121</v>
      </c>
    </row>
    <row r="2" spans="1:22" ht="12.75" customHeight="1">
      <c r="A2" t="s">
        <v>26</v>
      </c>
      <c r="B2" s="14" t="s">
        <v>39</v>
      </c>
      <c r="U2">
        <v>0</v>
      </c>
      <c r="V2">
        <f t="shared" ref="V2:V19" si="0">+D$11+D$12*U2+D$13*U2^2</f>
        <v>-0.1123242747750499</v>
      </c>
    </row>
    <row r="3" spans="1:22" ht="12.75" customHeight="1">
      <c r="A3" s="76" t="s">
        <v>128</v>
      </c>
      <c r="U3">
        <v>2000</v>
      </c>
      <c r="V3">
        <f t="shared" si="0"/>
        <v>-0.10766939279774956</v>
      </c>
    </row>
    <row r="4" spans="1:22" ht="12.75" customHeight="1" thickTop="1" thickBot="1">
      <c r="A4" s="7" t="s">
        <v>0</v>
      </c>
      <c r="C4" s="3">
        <v>34412.106</v>
      </c>
      <c r="D4" s="4">
        <v>0.81923500000000005</v>
      </c>
      <c r="U4">
        <v>4000</v>
      </c>
      <c r="V4">
        <f t="shared" si="0"/>
        <v>-0.10499187136224412</v>
      </c>
    </row>
    <row r="5" spans="1:22" ht="12.75" customHeight="1" thickTop="1">
      <c r="A5" s="16" t="s">
        <v>41</v>
      </c>
      <c r="B5" s="17"/>
      <c r="C5" s="18">
        <v>8</v>
      </c>
      <c r="D5" s="17" t="s">
        <v>42</v>
      </c>
      <c r="E5" s="17"/>
      <c r="U5">
        <v>6000</v>
      </c>
      <c r="V5">
        <f t="shared" si="0"/>
        <v>-0.10429171046853361</v>
      </c>
    </row>
    <row r="6" spans="1:22" ht="12.75" customHeight="1">
      <c r="A6" s="7" t="s">
        <v>1</v>
      </c>
      <c r="U6">
        <v>8000</v>
      </c>
      <c r="V6">
        <f t="shared" si="0"/>
        <v>-0.10556891011661798</v>
      </c>
    </row>
    <row r="7" spans="1:22" ht="12.75" customHeight="1">
      <c r="A7" t="s">
        <v>2</v>
      </c>
      <c r="C7">
        <v>41955.681600000004</v>
      </c>
      <c r="U7">
        <v>10000</v>
      </c>
      <c r="V7">
        <f t="shared" si="0"/>
        <v>-0.10882347030649729</v>
      </c>
    </row>
    <row r="8" spans="1:22" ht="12.75" customHeight="1">
      <c r="A8" t="s">
        <v>3</v>
      </c>
      <c r="C8">
        <v>0.81924123000000004</v>
      </c>
      <c r="D8">
        <v>0.81925000000000003</v>
      </c>
      <c r="E8">
        <v>5.0000000000000004E-6</v>
      </c>
      <c r="F8">
        <v>0.81924123000000004</v>
      </c>
      <c r="U8">
        <v>12000</v>
      </c>
      <c r="V8">
        <f t="shared" si="0"/>
        <v>-0.1140553910381715</v>
      </c>
    </row>
    <row r="9" spans="1:22" ht="12.75" customHeight="1">
      <c r="A9" s="31" t="s">
        <v>46</v>
      </c>
      <c r="B9" s="32">
        <v>21</v>
      </c>
      <c r="C9" s="30" t="str">
        <f>"F"&amp;B9</f>
        <v>F21</v>
      </c>
      <c r="D9" s="15" t="str">
        <f>"G"&amp;B9</f>
        <v>G21</v>
      </c>
      <c r="U9">
        <v>14000</v>
      </c>
      <c r="V9">
        <f t="shared" si="0"/>
        <v>-0.12126467231164063</v>
      </c>
    </row>
    <row r="10" spans="1:22" ht="12.75" customHeight="1" thickBot="1">
      <c r="A10" s="17"/>
      <c r="B10" s="17"/>
      <c r="C10" s="6" t="s">
        <v>22</v>
      </c>
      <c r="D10" s="6" t="s">
        <v>23</v>
      </c>
      <c r="E10" s="17"/>
      <c r="U10">
        <v>16000</v>
      </c>
      <c r="V10">
        <f t="shared" si="0"/>
        <v>-0.13045131412690469</v>
      </c>
    </row>
    <row r="11" spans="1:22" ht="12.75" customHeight="1">
      <c r="A11" s="17" t="s">
        <v>16</v>
      </c>
      <c r="B11" s="17"/>
      <c r="C11" s="29">
        <f ca="1">INTERCEPT(INDIRECT($D$9):G965,INDIRECT($C$9):F965)</f>
        <v>5.1217256435050606E-3</v>
      </c>
      <c r="D11" s="20">
        <f>E11*F11</f>
        <v>-0.1123242747750499</v>
      </c>
      <c r="E11" s="42">
        <v>-0.1123242747750499</v>
      </c>
      <c r="F11">
        <v>1</v>
      </c>
      <c r="U11">
        <v>18000</v>
      </c>
      <c r="V11">
        <f t="shared" si="0"/>
        <v>-0.14161531648396361</v>
      </c>
    </row>
    <row r="12" spans="1:22" ht="12.75" customHeight="1">
      <c r="A12" s="17" t="s">
        <v>17</v>
      </c>
      <c r="B12" s="17"/>
      <c r="C12" s="29">
        <f ca="1">SLOPE(INDIRECT($D$9):G965,INDIRECT($C$9):F965)</f>
        <v>1.1437979365648199E-6</v>
      </c>
      <c r="D12" s="20">
        <f>E12*F12</f>
        <v>2.8217811240989012E-6</v>
      </c>
      <c r="E12" s="48">
        <v>2.8217811240989012E-2</v>
      </c>
      <c r="F12">
        <v>1E-4</v>
      </c>
      <c r="U12">
        <v>20000</v>
      </c>
      <c r="V12">
        <f t="shared" si="0"/>
        <v>-0.15475667938281748</v>
      </c>
    </row>
    <row r="13" spans="1:22" ht="12.75" customHeight="1" thickBot="1">
      <c r="A13" s="17" t="s">
        <v>21</v>
      </c>
      <c r="B13" s="17"/>
      <c r="C13" s="5" t="s">
        <v>14</v>
      </c>
      <c r="D13" s="20">
        <f>E13*F13</f>
        <v>-2.4717006772436403E-10</v>
      </c>
      <c r="E13" s="52">
        <v>-2.4717006772436403E-2</v>
      </c>
      <c r="F13">
        <v>1E-8</v>
      </c>
      <c r="U13">
        <v>22000</v>
      </c>
      <c r="V13">
        <f t="shared" si="0"/>
        <v>-0.16987540282346628</v>
      </c>
    </row>
    <row r="14" spans="1:22" ht="12.75" customHeight="1">
      <c r="A14" s="17"/>
      <c r="B14" s="17"/>
      <c r="C14" s="17"/>
      <c r="D14" s="17"/>
      <c r="E14" s="17">
        <f>+SUM(S21:S32)</f>
        <v>5.8627062536446312E-2</v>
      </c>
      <c r="U14">
        <v>24000</v>
      </c>
      <c r="V14">
        <f t="shared" si="0"/>
        <v>-0.18697148680590997</v>
      </c>
    </row>
    <row r="15" spans="1:22" ht="12.75" customHeight="1">
      <c r="A15" s="19" t="s">
        <v>18</v>
      </c>
      <c r="B15" s="17"/>
      <c r="C15" s="20">
        <f ca="1">(C7+C11)+(C8+C12)*INT(MAX(F21:F3506))</f>
        <v>59650.502753387278</v>
      </c>
      <c r="E15" s="21" t="s">
        <v>170</v>
      </c>
      <c r="F15" s="18">
        <v>1</v>
      </c>
      <c r="U15">
        <v>26000</v>
      </c>
      <c r="V15">
        <f t="shared" si="0"/>
        <v>-0.20604493133014856</v>
      </c>
    </row>
    <row r="16" spans="1:22" ht="12.75" customHeight="1">
      <c r="A16" s="23" t="s">
        <v>4</v>
      </c>
      <c r="B16" s="17"/>
      <c r="C16" s="24">
        <f ca="1">+C8+C12</f>
        <v>0.81924237379793663</v>
      </c>
      <c r="E16" s="21" t="s">
        <v>43</v>
      </c>
      <c r="F16" s="22">
        <f ca="1">NOW()+15018.5+$C$5/24</f>
        <v>60179.537043055556</v>
      </c>
      <c r="U16">
        <v>28000</v>
      </c>
      <c r="V16">
        <f t="shared" si="0"/>
        <v>-0.22709573639618208</v>
      </c>
    </row>
    <row r="17" spans="1:29" ht="12.75" customHeight="1" thickBot="1">
      <c r="A17" s="21" t="s">
        <v>35</v>
      </c>
      <c r="B17" s="17"/>
      <c r="C17" s="17">
        <f>COUNT(C21:C2164)</f>
        <v>37</v>
      </c>
      <c r="E17" s="21" t="s">
        <v>171</v>
      </c>
      <c r="F17" s="22">
        <f ca="1">ROUND(2*(F16-$C$7)/$C$8,0)/2+F15</f>
        <v>22246</v>
      </c>
      <c r="U17">
        <v>30000</v>
      </c>
      <c r="V17">
        <f t="shared" si="0"/>
        <v>-0.25012390200401047</v>
      </c>
    </row>
    <row r="18" spans="1:29" ht="12.75" customHeight="1" thickTop="1" thickBot="1">
      <c r="A18" s="23" t="s">
        <v>5</v>
      </c>
      <c r="B18" s="17"/>
      <c r="C18" s="26">
        <f ca="1">+C15</f>
        <v>59650.502753387278</v>
      </c>
      <c r="D18" s="27">
        <f ca="1">+C16</f>
        <v>0.81924237379793663</v>
      </c>
      <c r="E18" s="21" t="s">
        <v>44</v>
      </c>
      <c r="F18" s="15">
        <f ca="1">ROUND(2*(F16-$C$15)/$C$16,0)/2+F15</f>
        <v>647</v>
      </c>
      <c r="U18">
        <v>32000</v>
      </c>
      <c r="V18">
        <f t="shared" si="0"/>
        <v>-0.27512942815363384</v>
      </c>
    </row>
    <row r="19" spans="1:29" ht="12.75" customHeight="1" thickTop="1">
      <c r="E19" s="21" t="s">
        <v>45</v>
      </c>
      <c r="F19" s="25">
        <f ca="1">+$C$15+$C$16*F18-15018.5-$C$5/24</f>
        <v>45161.719235901204</v>
      </c>
      <c r="U19">
        <v>34000</v>
      </c>
      <c r="V19">
        <f t="shared" si="0"/>
        <v>-0.30211231484505208</v>
      </c>
    </row>
    <row r="20" spans="1:29" ht="12.75" customHeight="1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163</v>
      </c>
      <c r="I20" s="9" t="s">
        <v>145</v>
      </c>
      <c r="J20" s="9" t="s">
        <v>164</v>
      </c>
      <c r="K20" s="9" t="s">
        <v>165</v>
      </c>
      <c r="L20" s="9" t="s">
        <v>27</v>
      </c>
      <c r="M20" s="9" t="s">
        <v>28</v>
      </c>
      <c r="N20" s="9" t="s">
        <v>29</v>
      </c>
      <c r="O20" s="9" t="s">
        <v>25</v>
      </c>
      <c r="P20" s="8" t="s">
        <v>24</v>
      </c>
      <c r="Q20" s="6" t="s">
        <v>15</v>
      </c>
      <c r="R20" s="8" t="s">
        <v>49</v>
      </c>
    </row>
    <row r="21" spans="1:29">
      <c r="A21" s="34" t="s">
        <v>48</v>
      </c>
      <c r="C21" s="10">
        <v>34092.603999999999</v>
      </c>
      <c r="D21" s="5">
        <v>8.9999999999999998E-4</v>
      </c>
      <c r="E21">
        <f>+(C21-C$7)/C$8</f>
        <v>-9598.0003350173229</v>
      </c>
      <c r="F21">
        <f>ROUND(2*E21,0)/2</f>
        <v>-9598</v>
      </c>
      <c r="G21">
        <f>+C21-(C$7+F21*C$8)</f>
        <v>-2.7446000603958964E-4</v>
      </c>
      <c r="J21">
        <f>+G21</f>
        <v>-2.7446000603958964E-4</v>
      </c>
      <c r="O21">
        <f ca="1">+C$11+C$12*$F21</f>
        <v>-5.8564469516440808E-3</v>
      </c>
      <c r="P21">
        <f>+D$11+D$12*F21+D$13*F21^2</f>
        <v>-0.16217743310370819</v>
      </c>
      <c r="Q21" s="2">
        <f>+C21-15018.5</f>
        <v>19074.103999999999</v>
      </c>
    </row>
    <row r="22" spans="1:29">
      <c r="A22" t="s">
        <v>12</v>
      </c>
      <c r="C22" s="28">
        <v>34412.106</v>
      </c>
      <c r="D22" s="28" t="s">
        <v>14</v>
      </c>
      <c r="E22">
        <f>+(C22-C$7)/C$8</f>
        <v>-9208.0028735858468</v>
      </c>
      <c r="F22">
        <f>ROUND(2*E22,0)/2</f>
        <v>-9208</v>
      </c>
      <c r="G22">
        <f>+C22-(C$7+F22*C$8)</f>
        <v>-2.3541600021417253E-3</v>
      </c>
      <c r="H22" s="33">
        <f>G22</f>
        <v>-2.3541600021417253E-3</v>
      </c>
      <c r="I22" s="15"/>
      <c r="O22">
        <f ca="1">+C$11+C$12*$F22</f>
        <v>-5.4103657563838014E-3</v>
      </c>
      <c r="P22">
        <f>+D$11+D$12*F22+D$13*F22^2</f>
        <v>-0.15926410915079614</v>
      </c>
      <c r="Q22" s="2">
        <f>+C22-15018.5</f>
        <v>19393.606</v>
      </c>
    </row>
    <row r="23" spans="1:29">
      <c r="A23" t="s">
        <v>31</v>
      </c>
      <c r="C23" s="28">
        <v>34416.205600000001</v>
      </c>
      <c r="D23" s="28"/>
      <c r="E23">
        <f>+(C23-C$7)/C$8</f>
        <v>-9202.9987309110438</v>
      </c>
      <c r="F23">
        <f>ROUND(2*E23,0)/2</f>
        <v>-9203</v>
      </c>
      <c r="G23">
        <f>+C23-(C$7+F23*C$8)</f>
        <v>1.0396899961051531E-3</v>
      </c>
      <c r="H23" s="15"/>
      <c r="J23">
        <f>+G23</f>
        <v>1.0396899961051531E-3</v>
      </c>
      <c r="O23">
        <f ca="1">+C$11+C$12*$F23</f>
        <v>-5.4046467667009761E-3</v>
      </c>
      <c r="P23">
        <f>+D$11+D$12*F23+D$13*F23^2</f>
        <v>-0.15922724700459126</v>
      </c>
      <c r="Q23" s="2">
        <f>+C23-15018.5</f>
        <v>19397.705600000001</v>
      </c>
      <c r="AA23" t="s">
        <v>30</v>
      </c>
      <c r="AC23" t="s">
        <v>32</v>
      </c>
    </row>
    <row r="24" spans="1:29">
      <c r="A24" t="s">
        <v>33</v>
      </c>
      <c r="B24" s="5"/>
      <c r="C24" s="28">
        <v>46086.293400000002</v>
      </c>
      <c r="D24" s="28"/>
      <c r="E24">
        <f>+(C24-C$7)/C$8</f>
        <v>5041.9969707823402</v>
      </c>
      <c r="F24">
        <f>ROUND(2*E24,0)/2</f>
        <v>5042</v>
      </c>
      <c r="G24">
        <f>+C24-(C$7+F24*C$8)</f>
        <v>-2.4816599980113097E-3</v>
      </c>
      <c r="J24">
        <f>+G24</f>
        <v>-2.4816599980113097E-3</v>
      </c>
      <c r="O24">
        <f ca="1">+C$11+C$12*$F24</f>
        <v>1.0888754839664883E-2</v>
      </c>
      <c r="P24">
        <f>+D$11+D$12*F24+D$13*F24^2</f>
        <v>-0.10438035347689605</v>
      </c>
      <c r="Q24" s="2">
        <f>+C24-15018.5</f>
        <v>31067.793400000002</v>
      </c>
      <c r="S24">
        <f>+(P24-G24)^2</f>
        <v>1.0383343732703706E-2</v>
      </c>
      <c r="AA24" t="s">
        <v>30</v>
      </c>
      <c r="AC24" t="s">
        <v>32</v>
      </c>
    </row>
    <row r="25" spans="1:29">
      <c r="A25" t="s">
        <v>33</v>
      </c>
      <c r="B25" s="5"/>
      <c r="C25" s="28">
        <v>46087.116099999999</v>
      </c>
      <c r="D25" s="28"/>
      <c r="E25">
        <f>+(C25-C$7)/C$8</f>
        <v>5043.0011927011965</v>
      </c>
      <c r="F25">
        <f>ROUND(2*E25,0)/2</f>
        <v>5043</v>
      </c>
      <c r="G25">
        <f>+C25-(C$7+F25*C$8)</f>
        <v>9.7710999398259446E-4</v>
      </c>
      <c r="J25">
        <f>+G25</f>
        <v>9.7710999398259446E-4</v>
      </c>
      <c r="O25">
        <f ca="1">+C$11+C$12*$F25</f>
        <v>1.0889898637601448E-2</v>
      </c>
      <c r="P25">
        <f>+D$11+D$12*F25+D$13*F25^2</f>
        <v>-0.10438002440590494</v>
      </c>
      <c r="Q25" s="2">
        <f>+C25-15018.5</f>
        <v>31068.616099999999</v>
      </c>
      <c r="S25">
        <f>+(P25-G25)^2</f>
        <v>1.1100125768955964E-2</v>
      </c>
      <c r="AA25" t="s">
        <v>30</v>
      </c>
      <c r="AC25" t="s">
        <v>32</v>
      </c>
    </row>
    <row r="26" spans="1:29">
      <c r="A26" t="s">
        <v>31</v>
      </c>
      <c r="B26" s="5"/>
      <c r="C26" s="28">
        <v>46100.222999999998</v>
      </c>
      <c r="D26" s="28"/>
      <c r="E26">
        <f>+(C26-C$7)/C$8</f>
        <v>5059.0000212757777</v>
      </c>
      <c r="F26">
        <f>ROUND(2*E26,0)/2</f>
        <v>5059</v>
      </c>
      <c r="G26">
        <f>+C26-(C$7+F26*C$8)</f>
        <v>1.7429993022233248E-5</v>
      </c>
      <c r="J26">
        <f>+G26</f>
        <v>1.7429993022233248E-5</v>
      </c>
      <c r="O26">
        <f ca="1">+C$11+C$12*$F26</f>
        <v>1.0908199404586484E-2</v>
      </c>
      <c r="P26">
        <f>+D$11+D$12*F26+D$13*F26^2</f>
        <v>-0.10437482650030579</v>
      </c>
      <c r="Q26" s="2">
        <f>+C26-15018.5</f>
        <v>31081.722999999998</v>
      </c>
      <c r="S26">
        <f>+(P26-G26)^2</f>
        <v>1.0897743215768786E-2</v>
      </c>
      <c r="AA26" t="s">
        <v>30</v>
      </c>
      <c r="AC26" t="s">
        <v>32</v>
      </c>
    </row>
    <row r="27" spans="1:29">
      <c r="A27" s="33" t="s">
        <v>33</v>
      </c>
      <c r="B27" s="80" t="s">
        <v>34</v>
      </c>
      <c r="C27" s="34">
        <v>46107.186699999998</v>
      </c>
      <c r="D27" s="34"/>
      <c r="E27">
        <f>+(C27-C$7)/C$8</f>
        <v>5067.5002038166394</v>
      </c>
      <c r="F27">
        <f>ROUND(2*E27,0)/2</f>
        <v>5067.5</v>
      </c>
      <c r="G27">
        <f>+C27-(C$7+F27*C$8)</f>
        <v>1.6697499813744798E-4</v>
      </c>
      <c r="J27">
        <f>+G27</f>
        <v>1.6697499813744798E-4</v>
      </c>
      <c r="O27">
        <f ca="1">+C$11+C$12*$F27</f>
        <v>1.0917921687047284E-2</v>
      </c>
      <c r="P27">
        <f>+D$11+D$12*F27+D$13*F27^2</f>
        <v>-0.10437211658612283</v>
      </c>
      <c r="Q27" s="2">
        <f>+C27-15018.5</f>
        <v>31088.686699999998</v>
      </c>
      <c r="S27">
        <f>+(P27-G27)^2</f>
        <v>1.0928421669262358E-2</v>
      </c>
      <c r="AA27" t="s">
        <v>30</v>
      </c>
      <c r="AC27" t="s">
        <v>32</v>
      </c>
    </row>
    <row r="28" spans="1:29">
      <c r="A28" s="33" t="s">
        <v>139</v>
      </c>
      <c r="B28" s="80" t="s">
        <v>38</v>
      </c>
      <c r="C28" s="34">
        <v>48500.618999999999</v>
      </c>
      <c r="D28" s="34" t="s">
        <v>119</v>
      </c>
      <c r="E28">
        <f>+(C28-C$7)/C$8</f>
        <v>7989.023452835735</v>
      </c>
      <c r="F28">
        <f>ROUND(2*E28,0)/2</f>
        <v>7989</v>
      </c>
      <c r="G28">
        <f>+C28-(C$7+F28*C$8)</f>
        <v>1.9213529994885903E-2</v>
      </c>
      <c r="K28">
        <f>+G28</f>
        <v>1.9213529994885903E-2</v>
      </c>
      <c r="O28">
        <f ca="1">+C$11+C$12*$F28</f>
        <v>1.4259527358721406E-2</v>
      </c>
      <c r="P28">
        <f>+D$11+D$12*F28+D$13*F28^2</f>
        <v>-0.10555647768464178</v>
      </c>
      <c r="Q28" s="2">
        <f>+C28-15018.5</f>
        <v>33482.118999999999</v>
      </c>
    </row>
    <row r="29" spans="1:29">
      <c r="A29" s="81" t="s">
        <v>37</v>
      </c>
      <c r="B29" s="80" t="s">
        <v>34</v>
      </c>
      <c r="C29" s="34">
        <v>49776.362000000001</v>
      </c>
      <c r="D29" s="34">
        <v>4.0000000000000001E-3</v>
      </c>
      <c r="E29">
        <f>+(C29-C$7)/C$8</f>
        <v>9546.2485451324228</v>
      </c>
      <c r="F29">
        <f>ROUND(2*E29,0)/2</f>
        <v>9546</v>
      </c>
      <c r="O29">
        <f ca="1">+C$11+C$12*$F29</f>
        <v>1.604042074595283E-2</v>
      </c>
      <c r="P29">
        <f>+D$11+D$12*F29+D$13*F29^2</f>
        <v>-0.10791120042758004</v>
      </c>
      <c r="Q29" s="2">
        <f>+C29-15018.5</f>
        <v>34757.862000000001</v>
      </c>
      <c r="R29" s="15">
        <v>4.1499999999359716E-2</v>
      </c>
    </row>
    <row r="30" spans="1:29">
      <c r="A30" s="81" t="s">
        <v>37</v>
      </c>
      <c r="B30" s="80" t="s">
        <v>38</v>
      </c>
      <c r="C30" s="34">
        <v>49783.341999999997</v>
      </c>
      <c r="D30" s="34">
        <v>3.0000000000000001E-3</v>
      </c>
      <c r="E30">
        <f>+(C30-C$7)/C$8</f>
        <v>9554.7686241328374</v>
      </c>
      <c r="F30">
        <f>ROUND(2*E30,0)/2</f>
        <v>9555</v>
      </c>
      <c r="O30">
        <f ca="1">+C$11+C$12*$F30</f>
        <v>1.6050714927381915E-2</v>
      </c>
      <c r="P30">
        <f>+D$11+D$12*F30+D$13*F30^2</f>
        <v>-0.10792829515663557</v>
      </c>
      <c r="Q30" s="2">
        <f>+C30-15018.5</f>
        <v>34764.841999999997</v>
      </c>
      <c r="R30" s="15">
        <v>5.7874999998603016E-2</v>
      </c>
      <c r="AC30" t="s">
        <v>32</v>
      </c>
    </row>
    <row r="31" spans="1:29">
      <c r="A31" s="33" t="s">
        <v>31</v>
      </c>
      <c r="B31" s="80"/>
      <c r="C31" s="34">
        <v>49817.136200000001</v>
      </c>
      <c r="D31" s="34"/>
      <c r="E31">
        <f>+(C31-C$7)/C$8</f>
        <v>9596.019233553463</v>
      </c>
      <c r="F31">
        <f>ROUND(2*E31,0)/2</f>
        <v>9596</v>
      </c>
      <c r="G31">
        <f>+C31-(C$7+F31*C$8)</f>
        <v>1.5756919994601049E-2</v>
      </c>
      <c r="K31">
        <f>+G31</f>
        <v>1.5756919994601049E-2</v>
      </c>
      <c r="O31">
        <f ca="1">+C$11+C$12*$F31</f>
        <v>1.609761064278107E-2</v>
      </c>
      <c r="P31">
        <f>+D$11+D$12*F31+D$13*F31^2</f>
        <v>-0.10800667784319409</v>
      </c>
      <c r="Q31" s="2">
        <f>+C31-15018.5</f>
        <v>34798.636200000001</v>
      </c>
      <c r="S31">
        <f>+(P31-G31)^2</f>
        <v>1.531742814975549E-2</v>
      </c>
      <c r="AA31" t="s">
        <v>30</v>
      </c>
    </row>
    <row r="32" spans="1:29">
      <c r="A32" s="33" t="s">
        <v>143</v>
      </c>
      <c r="B32" s="80" t="s">
        <v>38</v>
      </c>
      <c r="C32" s="34">
        <v>51508.048999999999</v>
      </c>
      <c r="D32" s="34" t="s">
        <v>142</v>
      </c>
      <c r="E32">
        <f>+(C32-C$7)/C$8</f>
        <v>11660.017892410024</v>
      </c>
      <c r="F32">
        <f>ROUND(2*E32,0)/2</f>
        <v>11660</v>
      </c>
      <c r="G32">
        <f>+C32-(C$7+F32*C$8)</f>
        <v>1.4658199994300958E-2</v>
      </c>
      <c r="K32">
        <f>+G32</f>
        <v>1.4658199994300958E-2</v>
      </c>
      <c r="O32">
        <f ca="1">+C$11+C$12*$F32</f>
        <v>1.8458409583850859E-2</v>
      </c>
      <c r="P32">
        <f>+D$11+D$12*F32+D$13*F32^2</f>
        <v>-0.11302646172756325</v>
      </c>
      <c r="Q32" s="2">
        <f>+C32-15018.5</f>
        <v>36489.548999999999</v>
      </c>
    </row>
    <row r="33" spans="1:19">
      <c r="A33" s="33" t="s">
        <v>40</v>
      </c>
      <c r="B33" s="80"/>
      <c r="C33" s="34">
        <v>51869.34</v>
      </c>
      <c r="D33" s="34"/>
      <c r="E33">
        <f>+(C33-C$7)/C$8</f>
        <v>12101.024749450162</v>
      </c>
      <c r="F33">
        <f>ROUND(2*E33,0)/2</f>
        <v>12101</v>
      </c>
      <c r="G33">
        <f>+C33-(C$7+F33*C$8)</f>
        <v>2.0275769988074899E-2</v>
      </c>
      <c r="I33">
        <f>+G33</f>
        <v>2.0275769988074899E-2</v>
      </c>
      <c r="O33">
        <f ca="1">+C$11+C$12*$F33</f>
        <v>1.8962824473875945E-2</v>
      </c>
      <c r="P33">
        <f>+D$11+D$12*F33+D$13*F33^2</f>
        <v>-0.11437205277066224</v>
      </c>
      <c r="Q33" s="2">
        <f>+C33-15018.5</f>
        <v>36850.839999999997</v>
      </c>
      <c r="S33">
        <f>+(P33-G33)^2</f>
        <v>1.8130036173668297E-2</v>
      </c>
    </row>
    <row r="34" spans="1:19">
      <c r="A34" s="33" t="s">
        <v>146</v>
      </c>
      <c r="B34" s="80" t="s">
        <v>38</v>
      </c>
      <c r="C34" s="34">
        <v>53008.084999999999</v>
      </c>
      <c r="D34" s="34" t="s">
        <v>145</v>
      </c>
      <c r="E34">
        <f>+(C34-C$7)/C$8</f>
        <v>13491.024371417434</v>
      </c>
      <c r="F34">
        <f>ROUND(2*E34,0)/2</f>
        <v>13491</v>
      </c>
      <c r="G34">
        <f>+C34-(C$7+F34*C$8)</f>
        <v>1.9966069994552527E-2</v>
      </c>
      <c r="I34">
        <f>+G34</f>
        <v>1.9966069994552527E-2</v>
      </c>
      <c r="O34">
        <f ca="1">+C$11+C$12*$F34</f>
        <v>2.0552703605701043E-2</v>
      </c>
      <c r="P34">
        <f>+D$11+D$12*F34+D$13*F34^2</f>
        <v>-0.11924232816691543</v>
      </c>
      <c r="Q34" s="2">
        <f>+C34-15018.5</f>
        <v>37989.584999999999</v>
      </c>
    </row>
    <row r="35" spans="1:19">
      <c r="A35" s="33" t="s">
        <v>146</v>
      </c>
      <c r="B35" s="80" t="s">
        <v>38</v>
      </c>
      <c r="C35" s="34">
        <v>53013.03</v>
      </c>
      <c r="D35" s="34" t="s">
        <v>145</v>
      </c>
      <c r="E35">
        <f>+(C35-C$7)/C$8</f>
        <v>13497.060444577472</v>
      </c>
      <c r="F35">
        <f>ROUND(2*E35,0)/2</f>
        <v>13497</v>
      </c>
      <c r="G35">
        <f>+C35-(C$7+F35*C$8)</f>
        <v>4.9518689993419684E-2</v>
      </c>
      <c r="I35">
        <f>+G35</f>
        <v>4.9518689993419684E-2</v>
      </c>
      <c r="O35">
        <f ca="1">+C$11+C$12*$F35</f>
        <v>2.0559566393320433E-2</v>
      </c>
      <c r="P35">
        <f>+D$11+D$12*F35+D$13*F35^2</f>
        <v>-0.11926542123489731</v>
      </c>
      <c r="Q35" s="2">
        <f>+C35-15018.5</f>
        <v>37994.53</v>
      </c>
    </row>
    <row r="36" spans="1:19">
      <c r="A36" s="33" t="s">
        <v>146</v>
      </c>
      <c r="B36" s="80" t="s">
        <v>38</v>
      </c>
      <c r="C36" s="34">
        <v>53031.034</v>
      </c>
      <c r="D36" s="34" t="s">
        <v>145</v>
      </c>
      <c r="E36">
        <f>+(C36-C$7)/C$8</f>
        <v>13519.036877575114</v>
      </c>
      <c r="F36">
        <f>ROUND(2*E36,0)/2</f>
        <v>13519</v>
      </c>
      <c r="G36">
        <f>+C36-(C$7+F36*C$8)</f>
        <v>3.0211629993573297E-2</v>
      </c>
      <c r="I36">
        <f>+G36</f>
        <v>3.0211629993573297E-2</v>
      </c>
      <c r="O36">
        <f ca="1">+C$11+C$12*$F36</f>
        <v>2.058472994792486E-2</v>
      </c>
      <c r="P36">
        <f>+D$11+D$12*F36+D$13*F36^2</f>
        <v>-0.11935024807425924</v>
      </c>
      <c r="Q36" s="2">
        <f>+C36-15018.5</f>
        <v>38012.534</v>
      </c>
    </row>
    <row r="37" spans="1:19">
      <c r="A37" s="33" t="s">
        <v>146</v>
      </c>
      <c r="B37" s="80" t="s">
        <v>38</v>
      </c>
      <c r="C37" s="34">
        <v>53040.04</v>
      </c>
      <c r="D37" s="34" t="s">
        <v>145</v>
      </c>
      <c r="E37">
        <f>+(C37-C$7)/C$8</f>
        <v>13530.029976640699</v>
      </c>
      <c r="F37">
        <f>ROUND(2*E37,0)/2</f>
        <v>13530</v>
      </c>
      <c r="G37">
        <f>+C37-(C$7+F37*C$8)</f>
        <v>2.4558099998102989E-2</v>
      </c>
      <c r="I37">
        <f>+G37</f>
        <v>2.4558099998102989E-2</v>
      </c>
      <c r="O37">
        <f ca="1">+C$11+C$12*$F37</f>
        <v>2.0597311725227073E-2</v>
      </c>
      <c r="P37">
        <f>+D$11+D$12*F37+D$13*F37^2</f>
        <v>-0.11939275121667481</v>
      </c>
      <c r="Q37" s="2">
        <f>+C37-15018.5</f>
        <v>38021.54</v>
      </c>
    </row>
    <row r="38" spans="1:19">
      <c r="A38" s="33" t="s">
        <v>151</v>
      </c>
      <c r="B38" s="80" t="s">
        <v>38</v>
      </c>
      <c r="C38" s="34">
        <v>53714.275500000003</v>
      </c>
      <c r="D38" s="34" t="s">
        <v>119</v>
      </c>
      <c r="E38">
        <f>+(C38-C$7)/C$8</f>
        <v>14353.029937226182</v>
      </c>
      <c r="F38">
        <f>ROUND(2*E38,0)/2</f>
        <v>14353</v>
      </c>
      <c r="G38">
        <f>+C38-(C$7+F38*C$8)</f>
        <v>2.4525809996703174E-2</v>
      </c>
      <c r="K38">
        <f>+G38</f>
        <v>2.4525809996703174E-2</v>
      </c>
      <c r="O38">
        <f ca="1">+C$11+C$12*$F38</f>
        <v>2.1538657427019922E-2</v>
      </c>
      <c r="P38">
        <f>+D$11+D$12*F38+D$13*F38^2</f>
        <v>-0.1227424121391904</v>
      </c>
      <c r="Q38" s="2">
        <f>+C38-15018.5</f>
        <v>38695.775500000003</v>
      </c>
    </row>
    <row r="39" spans="1:19">
      <c r="A39" s="33" t="s">
        <v>153</v>
      </c>
      <c r="B39" s="80" t="s">
        <v>38</v>
      </c>
      <c r="C39" s="34">
        <v>53778.993799999997</v>
      </c>
      <c r="D39" s="34" t="s">
        <v>119</v>
      </c>
      <c r="E39">
        <f>+(C39-C$7)/C$8</f>
        <v>14432.027792351213</v>
      </c>
      <c r="F39">
        <f>ROUND(2*E39,0)/2</f>
        <v>14432</v>
      </c>
      <c r="G39">
        <f>+C39-(C$7+F39*C$8)</f>
        <v>2.2768639988498762E-2</v>
      </c>
      <c r="K39">
        <f>+G39</f>
        <v>2.2768639988498762E-2</v>
      </c>
      <c r="O39">
        <f ca="1">+C$11+C$12*$F39</f>
        <v>2.162901746400854E-2</v>
      </c>
      <c r="P39">
        <f>+D$11+D$12*F39+D$13*F39^2</f>
        <v>-0.1230815598719428</v>
      </c>
      <c r="Q39" s="2">
        <f>+C39-15018.5</f>
        <v>38760.493799999997</v>
      </c>
    </row>
    <row r="40" spans="1:19">
      <c r="A40" s="33" t="s">
        <v>146</v>
      </c>
      <c r="B40" s="80" t="s">
        <v>38</v>
      </c>
      <c r="C40" s="34">
        <v>54109.133999999998</v>
      </c>
      <c r="D40" s="34" t="s">
        <v>145</v>
      </c>
      <c r="E40">
        <f>+(C40-C$7)/C$8</f>
        <v>14835.010684215678</v>
      </c>
      <c r="F40">
        <f>ROUND(2*E40,0)/2</f>
        <v>14835</v>
      </c>
      <c r="G40">
        <f>+C40-(C$7+F40*C$8)</f>
        <v>8.7529499942320399E-3</v>
      </c>
      <c r="I40">
        <f>+G40</f>
        <v>8.7529499942320399E-3</v>
      </c>
      <c r="O40">
        <f ca="1">+C$11+C$12*$F40</f>
        <v>2.2089968032444167E-2</v>
      </c>
      <c r="P40">
        <f>+D$11+D$12*F40+D$13*F40^2</f>
        <v>-0.12485965440688279</v>
      </c>
      <c r="Q40" s="2">
        <f>+C40-15018.5</f>
        <v>39090.633999999998</v>
      </c>
    </row>
    <row r="41" spans="1:19">
      <c r="A41" s="81" t="s">
        <v>47</v>
      </c>
      <c r="B41" s="80" t="s">
        <v>38</v>
      </c>
      <c r="C41" s="34">
        <v>54120.615700000002</v>
      </c>
      <c r="D41" s="34">
        <v>1.1999999999999999E-3</v>
      </c>
      <c r="E41">
        <f>+(C41-C$7)/C$8</f>
        <v>14849.025725914695</v>
      </c>
      <c r="F41">
        <f>ROUND(2*E41,0)/2</f>
        <v>14849</v>
      </c>
      <c r="G41">
        <f>+C41-(C$7+F41*C$8)</f>
        <v>2.1075730001030024E-2</v>
      </c>
      <c r="K41">
        <f>+G41</f>
        <v>2.1075730001030024E-2</v>
      </c>
      <c r="O41">
        <f ca="1">+C$11+C$12*$F41</f>
        <v>2.2105981203556072E-2</v>
      </c>
      <c r="P41">
        <f>+D$11+D$12*F41+D$13*F41^2</f>
        <v>-0.12492286741921005</v>
      </c>
      <c r="Q41" s="2">
        <f>+C41-15018.5</f>
        <v>39102.115700000002</v>
      </c>
      <c r="S41">
        <f>+(P41-G41)^2</f>
        <v>2.131559044867733E-2</v>
      </c>
    </row>
    <row r="42" spans="1:19">
      <c r="A42" s="33" t="s">
        <v>146</v>
      </c>
      <c r="B42" s="80" t="s">
        <v>34</v>
      </c>
      <c r="C42" s="34">
        <v>55213.072999999997</v>
      </c>
      <c r="D42" s="34" t="s">
        <v>145</v>
      </c>
      <c r="E42">
        <f>+(C42-C$7)/C$8</f>
        <v>16182.524651499769</v>
      </c>
      <c r="F42">
        <f>ROUND(2*E42,0)/2</f>
        <v>16182.5</v>
      </c>
      <c r="G42">
        <f>+C42-(C$7+F42*C$8)</f>
        <v>2.0195524994051084E-2</v>
      </c>
      <c r="I42">
        <f>+G42</f>
        <v>2.0195524994051084E-2</v>
      </c>
      <c r="O42">
        <f ca="1">+C$11+C$12*$F42</f>
        <v>2.3631235751965261E-2</v>
      </c>
      <c r="P42">
        <f>+D$11+D$12*F42+D$13*F42^2</f>
        <v>-0.13138804457533504</v>
      </c>
      <c r="Q42" s="2">
        <f>+C42-15018.5</f>
        <v>40194.572999999997</v>
      </c>
    </row>
    <row r="43" spans="1:19">
      <c r="A43" s="33" t="s">
        <v>146</v>
      </c>
      <c r="B43" s="80" t="s">
        <v>34</v>
      </c>
      <c r="C43" s="34">
        <v>55534.203000000001</v>
      </c>
      <c r="D43" s="34" t="s">
        <v>145</v>
      </c>
      <c r="E43">
        <f>+(C43-C$7)/C$8</f>
        <v>16574.509317603555</v>
      </c>
      <c r="F43">
        <f>ROUND(2*E43,0)/2</f>
        <v>16574.5</v>
      </c>
      <c r="G43">
        <f>+C43-(C$7+F43*C$8)</f>
        <v>7.6333649994921871E-3</v>
      </c>
      <c r="I43">
        <f>+G43</f>
        <v>7.6333649994921871E-3</v>
      </c>
      <c r="O43">
        <f ca="1">+C$11+C$12*$F43</f>
        <v>2.4079604543098668E-2</v>
      </c>
      <c r="P43">
        <f>+D$11+D$12*F43+D$13*F43^2</f>
        <v>-0.13345575393879949</v>
      </c>
      <c r="Q43" s="2">
        <f>+C43-15018.5</f>
        <v>40515.703000000001</v>
      </c>
    </row>
    <row r="44" spans="1:19">
      <c r="A44" s="33" t="s">
        <v>153</v>
      </c>
      <c r="B44" s="80" t="s">
        <v>34</v>
      </c>
      <c r="C44" s="34">
        <v>56323.981200000002</v>
      </c>
      <c r="D44" s="34" t="s">
        <v>159</v>
      </c>
      <c r="E44">
        <f>+(C44-C$7)/C$8</f>
        <v>17538.545514854028</v>
      </c>
      <c r="F44">
        <f>ROUND(2*E44,0)/2</f>
        <v>17538.5</v>
      </c>
      <c r="G44">
        <f>+C44-(C$7+F44*C$8)</f>
        <v>3.7287644998286851E-2</v>
      </c>
      <c r="K44">
        <f>+G44</f>
        <v>3.7287644998286851E-2</v>
      </c>
      <c r="O44">
        <f ca="1">+C$11+C$12*$F44</f>
        <v>2.5182225753947157E-2</v>
      </c>
      <c r="P44">
        <f>+D$11+D$12*F44+D$13*F44^2</f>
        <v>-0.13886372780471928</v>
      </c>
      <c r="Q44" s="2">
        <f>+C44-15018.5</f>
        <v>41305.481200000002</v>
      </c>
    </row>
    <row r="45" spans="1:19">
      <c r="A45" s="73" t="s">
        <v>167</v>
      </c>
      <c r="B45" s="85" t="s">
        <v>38</v>
      </c>
      <c r="C45" s="73">
        <v>56714.340199999999</v>
      </c>
      <c r="D45" s="73">
        <v>2.9999999999999997E-4</v>
      </c>
      <c r="E45">
        <f>+(C45-C$7)/C$8</f>
        <v>18015.033984556656</v>
      </c>
      <c r="F45">
        <f>ROUND(2*E45,0)/2</f>
        <v>18015</v>
      </c>
      <c r="G45">
        <f>+C45-(C$7+F45*C$8)</f>
        <v>2.7841549992444925E-2</v>
      </c>
      <c r="K45">
        <f>+G45</f>
        <v>2.7841549992444925E-2</v>
      </c>
      <c r="O45">
        <f ca="1">+C$11+C$12*$F45</f>
        <v>2.5727245470720292E-2</v>
      </c>
      <c r="P45">
        <f>+D$11+D$12*F45+D$13*F45^2</f>
        <v>-0.14170651721693853</v>
      </c>
      <c r="Q45" s="2">
        <f>+C45-15018.5</f>
        <v>41695.840199999999</v>
      </c>
    </row>
    <row r="46" spans="1:19">
      <c r="A46" s="73" t="s">
        <v>167</v>
      </c>
      <c r="B46" s="85" t="s">
        <v>34</v>
      </c>
      <c r="C46" s="73">
        <v>56730.314700000003</v>
      </c>
      <c r="D46" s="73">
        <v>5.0000000000000001E-4</v>
      </c>
      <c r="E46">
        <f>+(C46-C$7)/C$8</f>
        <v>18034.533125243219</v>
      </c>
      <c r="F46">
        <f>ROUND(2*E46,0)/2</f>
        <v>18034.5</v>
      </c>
      <c r="G46">
        <f>+C46-(C$7+F46*C$8)</f>
        <v>2.7137564997246955E-2</v>
      </c>
      <c r="K46">
        <f>+G46</f>
        <v>2.7137564997246955E-2</v>
      </c>
      <c r="O46">
        <f ca="1">+C$11+C$12*$F46</f>
        <v>2.5749549530483307E-2</v>
      </c>
      <c r="P46">
        <f>+D$11+D$12*F46+D$13*F46^2</f>
        <v>-0.14182524445346897</v>
      </c>
      <c r="Q46" s="2">
        <f>+C46-15018.5</f>
        <v>41711.814700000003</v>
      </c>
    </row>
    <row r="47" spans="1:19">
      <c r="A47" s="73" t="s">
        <v>167</v>
      </c>
      <c r="B47" s="85" t="s">
        <v>38</v>
      </c>
      <c r="C47" s="73">
        <v>56737.279699999999</v>
      </c>
      <c r="D47" s="73">
        <v>2.9999999999999997E-4</v>
      </c>
      <c r="E47">
        <f>+(C47-C$7)/C$8</f>
        <v>18043.034894618275</v>
      </c>
      <c r="F47">
        <f>ROUND(2*E47,0)/2</f>
        <v>18043</v>
      </c>
      <c r="G47">
        <f>+C47-(C$7+F47*C$8)</f>
        <v>2.858710999134928E-2</v>
      </c>
      <c r="K47">
        <f>+G47</f>
        <v>2.858710999134928E-2</v>
      </c>
      <c r="O47">
        <f ca="1">+C$11+C$12*$F47</f>
        <v>2.5759271812944108E-2</v>
      </c>
      <c r="P47">
        <f>+D$11+D$12*F47+D$13*F47^2</f>
        <v>-0.1418770561779199</v>
      </c>
      <c r="Q47" s="2">
        <f>+C47-15018.5</f>
        <v>41718.779699999999</v>
      </c>
    </row>
    <row r="48" spans="1:19">
      <c r="A48" s="82" t="s">
        <v>166</v>
      </c>
      <c r="B48" s="83" t="s">
        <v>34</v>
      </c>
      <c r="C48" s="84">
        <v>57028.517999999996</v>
      </c>
      <c r="D48" s="84">
        <v>8.0000000000000002E-3</v>
      </c>
      <c r="E48">
        <f>+(C48-C$7)/C$8</f>
        <v>18398.53250549901</v>
      </c>
      <c r="F48">
        <f>ROUND(2*E48,0)/2</f>
        <v>18398.5</v>
      </c>
      <c r="G48">
        <f>+C48-(C$7+F48*C$8)</f>
        <v>2.6629844993294682E-2</v>
      </c>
      <c r="K48">
        <f>+G48</f>
        <v>2.6629844993294682E-2</v>
      </c>
      <c r="O48">
        <f ca="1">+C$11+C$12*$F48</f>
        <v>2.6165891979392897E-2</v>
      </c>
      <c r="P48">
        <f>+D$11+D$12*F48+D$13*F48^2</f>
        <v>-0.14407598966047122</v>
      </c>
      <c r="Q48" s="2">
        <f>+C48-15018.5</f>
        <v>42010.017999999996</v>
      </c>
    </row>
    <row r="49" spans="1:17">
      <c r="A49" s="86" t="s">
        <v>168</v>
      </c>
      <c r="B49" s="87" t="s">
        <v>38</v>
      </c>
      <c r="C49" s="86">
        <v>57033.022900000004</v>
      </c>
      <c r="D49" s="86" t="s">
        <v>159</v>
      </c>
      <c r="E49">
        <f>+(C49-C$7)/C$8</f>
        <v>18404.031374251022</v>
      </c>
      <c r="F49">
        <f>ROUND(2*E49,0)/2</f>
        <v>18404</v>
      </c>
      <c r="G49">
        <f>+C49-(C$7+F49*C$8)</f>
        <v>2.5703079998493195E-2</v>
      </c>
      <c r="K49">
        <f>+G49</f>
        <v>2.5703079998493195E-2</v>
      </c>
      <c r="O49">
        <f ca="1">+C$11+C$12*$F49</f>
        <v>2.6172182868044007E-2</v>
      </c>
      <c r="P49">
        <f>+D$11+D$12*F49+D$13*F49^2</f>
        <v>-0.14411050048458451</v>
      </c>
      <c r="Q49" s="2">
        <f>+C49-15018.5</f>
        <v>42014.522900000004</v>
      </c>
    </row>
    <row r="50" spans="1:17">
      <c r="A50" s="94" t="s">
        <v>172</v>
      </c>
      <c r="B50" s="95" t="s">
        <v>38</v>
      </c>
      <c r="C50" s="96">
        <v>59224.078000000212</v>
      </c>
      <c r="D50" s="94" t="s">
        <v>119</v>
      </c>
      <c r="E50">
        <f>+(C50-C$7)/C$8</f>
        <v>21078.524575722597</v>
      </c>
      <c r="F50">
        <f>ROUND(2*E50,0)/2</f>
        <v>21078.5</v>
      </c>
      <c r="G50">
        <f>+C50-(C$7+F50*C$8)</f>
        <v>2.0133445206738543E-2</v>
      </c>
      <c r="K50">
        <f>+G50</f>
        <v>2.0133445206738543E-2</v>
      </c>
      <c r="O50">
        <f ca="1">+C$11+C$12*$F50</f>
        <v>2.9231270449386615E-2</v>
      </c>
      <c r="P50">
        <f>+D$11+D$12*F50+D$13*F50^2</f>
        <v>-0.1626638040542128</v>
      </c>
      <c r="Q50" s="2">
        <f>+C50-15018.5</f>
        <v>44205.578000000212</v>
      </c>
    </row>
    <row r="51" spans="1:17">
      <c r="A51" s="94" t="s">
        <v>172</v>
      </c>
      <c r="B51" s="95" t="s">
        <v>38</v>
      </c>
      <c r="C51" s="96">
        <v>59224.086999999825</v>
      </c>
      <c r="D51" s="94" t="s">
        <v>174</v>
      </c>
      <c r="E51">
        <f>+(C51-C$7)/C$8</f>
        <v>21078.535561497338</v>
      </c>
      <c r="F51">
        <f>ROUND(2*E51,0)/2</f>
        <v>21078.5</v>
      </c>
      <c r="G51">
        <f>+C51-(C$7+F51*C$8)</f>
        <v>2.9133444819308352E-2</v>
      </c>
      <c r="K51">
        <f>+G51</f>
        <v>2.9133444819308352E-2</v>
      </c>
      <c r="O51">
        <f ca="1">+C$11+C$12*$F51</f>
        <v>2.9231270449386615E-2</v>
      </c>
      <c r="P51">
        <f>+D$11+D$12*F51+D$13*F51^2</f>
        <v>-0.1626638040542128</v>
      </c>
      <c r="Q51" s="2">
        <f>+C51-15018.5</f>
        <v>44205.586999999825</v>
      </c>
    </row>
    <row r="52" spans="1:17">
      <c r="A52" s="94" t="s">
        <v>173</v>
      </c>
      <c r="B52" s="95" t="s">
        <v>34</v>
      </c>
      <c r="C52" s="96">
        <v>59299.459999999963</v>
      </c>
      <c r="D52" s="94">
        <v>0.01</v>
      </c>
      <c r="E52">
        <f>+(C52-C$7)/C$8</f>
        <v>21170.538987643431</v>
      </c>
      <c r="F52">
        <f>ROUND(2*E52,0)/2</f>
        <v>21170.5</v>
      </c>
      <c r="G52">
        <f>+C52-(C$7+F52*C$8)</f>
        <v>3.194028495636303E-2</v>
      </c>
      <c r="K52">
        <f>+G52</f>
        <v>3.194028495636303E-2</v>
      </c>
      <c r="O52">
        <f ca="1">+C$11+C$12*$F52</f>
        <v>2.9336499859550579E-2</v>
      </c>
      <c r="P52">
        <f>+D$11+D$12*F52+D$13*F52^2</f>
        <v>-0.16336492750439408</v>
      </c>
      <c r="Q52" s="2">
        <f>+C52-15018.5</f>
        <v>44280.959999999963</v>
      </c>
    </row>
    <row r="53" spans="1:17">
      <c r="A53" s="94" t="s">
        <v>172</v>
      </c>
      <c r="B53" s="95" t="s">
        <v>38</v>
      </c>
      <c r="C53" s="96">
        <v>59575.126999999862</v>
      </c>
      <c r="D53" s="94" t="s">
        <v>159</v>
      </c>
      <c r="E53">
        <f>+(C53-C$7)/C$8</f>
        <v>21507.02962056714</v>
      </c>
      <c r="F53">
        <f>ROUND(2*E53,0)/2</f>
        <v>21507</v>
      </c>
      <c r="G53">
        <f>+C53-(C$7+F53*C$8)</f>
        <v>2.4266389853437431E-2</v>
      </c>
      <c r="K53">
        <f>+G53</f>
        <v>2.4266389853437431E-2</v>
      </c>
      <c r="O53">
        <f ca="1">+C$11+C$12*$F53</f>
        <v>2.9721387865204639E-2</v>
      </c>
      <c r="P53">
        <f>+D$11+D$12*F53+D$13*F53^2</f>
        <v>-0.16596500224636046</v>
      </c>
      <c r="Q53" s="2">
        <f>+C53-15018.5</f>
        <v>44556.626999999862</v>
      </c>
    </row>
    <row r="54" spans="1:17">
      <c r="A54" s="94" t="s">
        <v>172</v>
      </c>
      <c r="B54" s="95" t="s">
        <v>38</v>
      </c>
      <c r="C54" s="96">
        <v>59575.129999999888</v>
      </c>
      <c r="D54" s="94" t="s">
        <v>119</v>
      </c>
      <c r="E54">
        <f>+(C54-C$7)/C$8</f>
        <v>21507.033282492244</v>
      </c>
      <c r="F54">
        <f>ROUND(2*E54,0)/2</f>
        <v>21507</v>
      </c>
      <c r="G54">
        <f>+C54-(C$7+F54*C$8)</f>
        <v>2.7266389879514463E-2</v>
      </c>
      <c r="K54">
        <f>+G54</f>
        <v>2.7266389879514463E-2</v>
      </c>
      <c r="O54">
        <f ca="1">+C$11+C$12*$F54</f>
        <v>2.9721387865204639E-2</v>
      </c>
      <c r="P54">
        <f>+D$11+D$12*F54+D$13*F54^2</f>
        <v>-0.16596500224636046</v>
      </c>
      <c r="Q54" s="2">
        <f>+C54-15018.5</f>
        <v>44556.629999999888</v>
      </c>
    </row>
    <row r="55" spans="1:17">
      <c r="A55" s="97" t="s">
        <v>176</v>
      </c>
      <c r="B55" s="98" t="s">
        <v>38</v>
      </c>
      <c r="C55" s="99">
        <v>59634.941000000108</v>
      </c>
      <c r="D55" s="10"/>
      <c r="E55">
        <f>+(C55-C$7)/C$8</f>
        <v>21580.041082649252</v>
      </c>
      <c r="F55">
        <f>ROUND(2*E55,0)/2</f>
        <v>21580</v>
      </c>
      <c r="G55">
        <f>+C55-(C$7+F55*C$8)</f>
        <v>3.3656600106041878E-2</v>
      </c>
      <c r="K55">
        <f>+G55</f>
        <v>3.3656600106041878E-2</v>
      </c>
      <c r="O55">
        <f ca="1">+C$11+C$12*$F55</f>
        <v>2.9804885114573874E-2</v>
      </c>
      <c r="P55">
        <f>+D$11+D$12*F55+D$13*F55^2</f>
        <v>-0.16653644884398813</v>
      </c>
      <c r="Q55" s="2">
        <f>+C55-15018.5</f>
        <v>44616.441000000108</v>
      </c>
    </row>
    <row r="56" spans="1:17">
      <c r="A56" s="97" t="s">
        <v>176</v>
      </c>
      <c r="B56" s="98" t="s">
        <v>38</v>
      </c>
      <c r="C56" s="99">
        <v>59634.94299999997</v>
      </c>
      <c r="D56" s="10"/>
      <c r="E56">
        <f>+(C56-C$7)/C$8</f>
        <v>21580.043523932465</v>
      </c>
      <c r="F56">
        <f>ROUND(2*E56,0)/2</f>
        <v>21580</v>
      </c>
      <c r="G56">
        <f>+C56-(C$7+F56*C$8)</f>
        <v>3.5656599968206137E-2</v>
      </c>
      <c r="K56">
        <f>+G56</f>
        <v>3.5656599968206137E-2</v>
      </c>
      <c r="O56">
        <f ca="1">+C$11+C$12*$F56</f>
        <v>2.9804885114573874E-2</v>
      </c>
      <c r="P56">
        <f>+D$11+D$12*F56+D$13*F56^2</f>
        <v>-0.16653644884398813</v>
      </c>
      <c r="Q56" s="2">
        <f>+C56-15018.5</f>
        <v>44616.44299999997</v>
      </c>
    </row>
    <row r="57" spans="1:17">
      <c r="A57" s="94" t="s">
        <v>175</v>
      </c>
      <c r="B57" s="95" t="s">
        <v>34</v>
      </c>
      <c r="C57" s="96">
        <v>59650.504999999997</v>
      </c>
      <c r="D57" s="94">
        <v>5.0000000000000001E-3</v>
      </c>
      <c r="E57">
        <f>+(C57-C$7)/C$8</f>
        <v>21599.039149921682</v>
      </c>
      <c r="F57">
        <f>ROUND(2*E57,0)/2</f>
        <v>21599</v>
      </c>
      <c r="G57">
        <f>+C57-(C$7+F57*C$8)</f>
        <v>3.2073229995148722E-2</v>
      </c>
      <c r="K57">
        <f>+G57</f>
        <v>3.2073229995148722E-2</v>
      </c>
      <c r="O57">
        <f ca="1">+C$11+C$12*$F57</f>
        <v>2.9826617275368603E-2</v>
      </c>
      <c r="P57">
        <f>+D$11+D$12*F57+D$13*F57^2</f>
        <v>-0.16668561357336137</v>
      </c>
      <c r="Q57" s="2">
        <f>+C57-15018.5</f>
        <v>44632.004999999997</v>
      </c>
    </row>
    <row r="58" spans="1:17">
      <c r="B58" s="5"/>
      <c r="C58" s="10"/>
      <c r="D58" s="10"/>
    </row>
    <row r="59" spans="1:17">
      <c r="B59" s="5"/>
      <c r="C59" s="10"/>
      <c r="D59" s="10"/>
    </row>
    <row r="60" spans="1:17">
      <c r="C60" s="10"/>
      <c r="D60" s="10"/>
    </row>
    <row r="61" spans="1:17">
      <c r="C61" s="10"/>
      <c r="D61" s="10"/>
    </row>
    <row r="62" spans="1:17">
      <c r="C62" s="10"/>
      <c r="D62" s="10"/>
    </row>
    <row r="63" spans="1:17">
      <c r="C63" s="10"/>
      <c r="D63" s="10"/>
    </row>
    <row r="64" spans="1:17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</sheetData>
  <sortState xmlns:xlrd2="http://schemas.microsoft.com/office/spreadsheetml/2017/richdata2" ref="A21:R57">
    <sortCondition ref="C21:C57"/>
  </sortState>
  <phoneticPr fontId="7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AC1207"/>
  <sheetViews>
    <sheetView workbookViewId="0">
      <pane xSplit="14" ySplit="21" topLeftCell="O40" activePane="bottomRight" state="frozen"/>
      <selection pane="topRight" activeCell="O1" sqref="O1"/>
      <selection pane="bottomLeft" activeCell="A22" sqref="A22"/>
      <selection pane="bottomRight" activeCell="I10" sqref="I1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710937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2" ht="21" thickBot="1">
      <c r="A1" s="1" t="s">
        <v>36</v>
      </c>
      <c r="U1" s="6" t="s">
        <v>10</v>
      </c>
      <c r="V1" s="8" t="s">
        <v>24</v>
      </c>
    </row>
    <row r="2" spans="1:22">
      <c r="A2" t="s">
        <v>26</v>
      </c>
      <c r="B2" s="14" t="s">
        <v>39</v>
      </c>
      <c r="U2">
        <v>-12000</v>
      </c>
      <c r="V2">
        <f>+D$11+D$12*U2+D$13*U2^2</f>
        <v>8.5439999947290735E-3</v>
      </c>
    </row>
    <row r="3" spans="1:22" ht="13.5" thickBot="1">
      <c r="A3" s="71" t="s">
        <v>129</v>
      </c>
      <c r="E3" s="74" t="s">
        <v>130</v>
      </c>
      <c r="U3">
        <v>-10000</v>
      </c>
      <c r="V3">
        <f>+D$11+D$12*U3+D$13*U3^2</f>
        <v>1.8999999946956413E-3</v>
      </c>
    </row>
    <row r="4" spans="1:22" ht="14.25" thickTop="1" thickBot="1">
      <c r="A4" s="7" t="s">
        <v>0</v>
      </c>
      <c r="C4" s="3">
        <v>34412.106</v>
      </c>
      <c r="D4" s="4">
        <v>0.81923500000000005</v>
      </c>
      <c r="U4">
        <v>-8000</v>
      </c>
      <c r="V4">
        <f>+D$11+D$12*U4+D$13*U4^2</f>
        <v>-3.2560000053377929E-3</v>
      </c>
    </row>
    <row r="5" spans="1:22" ht="13.5" thickTop="1">
      <c r="A5" s="16" t="s">
        <v>41</v>
      </c>
      <c r="B5" s="17"/>
      <c r="C5" s="18">
        <v>8</v>
      </c>
      <c r="D5" s="17" t="s">
        <v>42</v>
      </c>
      <c r="E5" s="17"/>
      <c r="U5">
        <v>-6000</v>
      </c>
      <c r="V5">
        <f t="shared" ref="V5:V18" si="0">+D$11+D$12*U5+D$13*U5^2</f>
        <v>-6.9240000053712239E-3</v>
      </c>
    </row>
    <row r="6" spans="1:22">
      <c r="A6" s="7" t="s">
        <v>1</v>
      </c>
      <c r="U6">
        <v>-4000</v>
      </c>
      <c r="V6">
        <f t="shared" si="0"/>
        <v>-9.1040000054046569E-3</v>
      </c>
    </row>
    <row r="7" spans="1:22">
      <c r="A7" t="s">
        <v>2</v>
      </c>
      <c r="C7">
        <v>41955.681600000004</v>
      </c>
      <c r="D7" s="88" t="s">
        <v>169</v>
      </c>
      <c r="G7" s="92">
        <v>41955.672599999998</v>
      </c>
      <c r="H7">
        <f>G7-C7</f>
        <v>-9.0000000054715201E-3</v>
      </c>
      <c r="U7">
        <v>-2000</v>
      </c>
      <c r="V7">
        <f t="shared" si="0"/>
        <v>-9.7960000054380884E-3</v>
      </c>
    </row>
    <row r="8" spans="1:22">
      <c r="A8" t="s">
        <v>3</v>
      </c>
      <c r="C8">
        <v>0.81924123000000004</v>
      </c>
      <c r="D8" s="88" t="s">
        <v>169</v>
      </c>
      <c r="G8">
        <v>0.81924200000000003</v>
      </c>
      <c r="H8">
        <f>G8-C8</f>
        <v>7.6999999998328406E-7</v>
      </c>
      <c r="U8">
        <v>0</v>
      </c>
      <c r="V8">
        <f t="shared" si="0"/>
        <v>-9.0000000054715201E-3</v>
      </c>
    </row>
    <row r="9" spans="1:22">
      <c r="A9" s="31" t="s">
        <v>46</v>
      </c>
      <c r="B9" s="32">
        <v>21</v>
      </c>
      <c r="C9" s="30" t="str">
        <f>"F"&amp;B9</f>
        <v>F21</v>
      </c>
      <c r="D9" s="15" t="str">
        <f>"G"&amp;B9</f>
        <v>G21</v>
      </c>
      <c r="G9" s="93">
        <v>1.86E-10</v>
      </c>
      <c r="U9">
        <v>2000</v>
      </c>
      <c r="V9">
        <f t="shared" si="0"/>
        <v>-6.7160000055049521E-3</v>
      </c>
    </row>
    <row r="10" spans="1:22" ht="13.5" thickBot="1">
      <c r="A10" s="17"/>
      <c r="B10" s="17"/>
      <c r="C10" s="6" t="s">
        <v>22</v>
      </c>
      <c r="D10" s="6" t="s">
        <v>23</v>
      </c>
      <c r="E10" s="17"/>
      <c r="U10">
        <v>4000</v>
      </c>
      <c r="V10">
        <f t="shared" si="0"/>
        <v>-2.944000005538384E-3</v>
      </c>
    </row>
    <row r="11" spans="1:22">
      <c r="A11" s="17" t="s">
        <v>16</v>
      </c>
      <c r="B11" s="17"/>
      <c r="C11" s="29">
        <f ca="1">INTERCEPT(INDIRECT($D$9):G967,INDIRECT($C$9):F967)</f>
        <v>4.3393460456848543E-3</v>
      </c>
      <c r="D11" s="20">
        <v>-9.0000000054715201E-3</v>
      </c>
      <c r="E11" s="89">
        <v>-0.1123242747750499</v>
      </c>
      <c r="F11">
        <v>1</v>
      </c>
      <c r="U11">
        <v>6000</v>
      </c>
      <c r="V11">
        <f t="shared" si="0"/>
        <v>2.3159999944281848E-3</v>
      </c>
    </row>
    <row r="12" spans="1:22">
      <c r="A12" s="17" t="s">
        <v>17</v>
      </c>
      <c r="B12" s="17"/>
      <c r="C12" s="29">
        <f ca="1">SLOPE(INDIRECT($D$9):G967,INDIRECT($C$9):F967)</f>
        <v>1.1666752211077635E-6</v>
      </c>
      <c r="D12" s="20">
        <v>7.6999999998328406E-7</v>
      </c>
      <c r="E12" s="90">
        <v>2.8217811240989012E-2</v>
      </c>
      <c r="F12">
        <v>1E-4</v>
      </c>
      <c r="U12">
        <v>8000</v>
      </c>
      <c r="V12">
        <f t="shared" si="0"/>
        <v>9.063999994394752E-3</v>
      </c>
    </row>
    <row r="13" spans="1:22" ht="13.5" thickBot="1">
      <c r="A13" s="17" t="s">
        <v>21</v>
      </c>
      <c r="B13" s="17"/>
      <c r="C13" s="5" t="s">
        <v>14</v>
      </c>
      <c r="D13" s="20">
        <v>1.86E-10</v>
      </c>
      <c r="E13" s="91">
        <v>-2.4717006772436403E-2</v>
      </c>
      <c r="F13">
        <v>1E-8</v>
      </c>
      <c r="U13">
        <v>10000</v>
      </c>
      <c r="V13">
        <f t="shared" si="0"/>
        <v>1.7299999994361322E-2</v>
      </c>
    </row>
    <row r="14" spans="1:22">
      <c r="A14" s="17"/>
      <c r="B14" s="17"/>
      <c r="C14" s="17"/>
      <c r="D14" s="17"/>
      <c r="E14" s="17">
        <f>+SUM(S21:S32)</f>
        <v>0</v>
      </c>
      <c r="U14">
        <v>12000</v>
      </c>
      <c r="V14">
        <f t="shared" si="0"/>
        <v>2.7023999994327891E-2</v>
      </c>
    </row>
    <row r="15" spans="1:22">
      <c r="A15" s="19" t="s">
        <v>18</v>
      </c>
      <c r="B15" s="17"/>
      <c r="C15" s="20">
        <f ca="1">(C7+C11)+(C8+C12)*INT(MAX(F21:F3508))</f>
        <v>59650.502465134152</v>
      </c>
      <c r="E15" s="21" t="s">
        <v>170</v>
      </c>
      <c r="F15" s="18">
        <v>1</v>
      </c>
      <c r="U15">
        <v>14000</v>
      </c>
      <c r="V15">
        <f t="shared" si="0"/>
        <v>3.8235999994294459E-2</v>
      </c>
    </row>
    <row r="16" spans="1:22">
      <c r="A16" s="23" t="s">
        <v>4</v>
      </c>
      <c r="B16" s="17"/>
      <c r="C16" s="24">
        <f ca="1">+C8+C12</f>
        <v>0.81924239667522114</v>
      </c>
      <c r="E16" s="21" t="s">
        <v>43</v>
      </c>
      <c r="F16" s="22">
        <f ca="1">NOW()+15018.5+$C$5/24</f>
        <v>60179.537043055556</v>
      </c>
      <c r="U16">
        <v>16000</v>
      </c>
      <c r="V16">
        <f t="shared" si="0"/>
        <v>5.0935999994261023E-2</v>
      </c>
    </row>
    <row r="17" spans="1:29" ht="13.5" thickBot="1">
      <c r="A17" s="21" t="s">
        <v>35</v>
      </c>
      <c r="B17" s="17"/>
      <c r="C17" s="17">
        <f>COUNT(C21:C2166)</f>
        <v>37</v>
      </c>
      <c r="E17" s="21" t="s">
        <v>171</v>
      </c>
      <c r="F17" s="22">
        <f ca="1">ROUND(2*(F16-$C$7)/$C$8,0)/2+F15</f>
        <v>22246</v>
      </c>
      <c r="U17">
        <v>18000</v>
      </c>
      <c r="V17">
        <f t="shared" si="0"/>
        <v>6.5123999994227591E-2</v>
      </c>
    </row>
    <row r="18" spans="1:29" ht="14.25" thickTop="1" thickBot="1">
      <c r="A18" s="23" t="s">
        <v>5</v>
      </c>
      <c r="B18" s="17"/>
      <c r="C18" s="26">
        <f ca="1">+C15</f>
        <v>59650.502465134152</v>
      </c>
      <c r="D18" s="27">
        <f ca="1">+C16</f>
        <v>0.81924239667522114</v>
      </c>
      <c r="E18" s="21" t="s">
        <v>44</v>
      </c>
      <c r="F18" s="15">
        <f ca="1">ROUND(2*(F16-$C$15)/$C$16,0)/2+F15</f>
        <v>647</v>
      </c>
      <c r="U18">
        <v>20000</v>
      </c>
      <c r="V18">
        <f t="shared" si="0"/>
        <v>8.0799999994194169E-2</v>
      </c>
    </row>
    <row r="19" spans="1:29" ht="13.5" thickTop="1">
      <c r="E19" s="21" t="s">
        <v>45</v>
      </c>
      <c r="F19" s="25">
        <f ca="1">+$C$15+$C$16*F18-15018.5-$C$5/24</f>
        <v>45161.718962449682</v>
      </c>
    </row>
    <row r="20" spans="1:29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97</v>
      </c>
      <c r="I20" s="9" t="s">
        <v>131</v>
      </c>
      <c r="J20" s="9" t="s">
        <v>19</v>
      </c>
      <c r="K20" s="9" t="s">
        <v>20</v>
      </c>
      <c r="L20" s="9" t="s">
        <v>27</v>
      </c>
      <c r="M20" s="9" t="s">
        <v>28</v>
      </c>
      <c r="N20" s="9" t="s">
        <v>29</v>
      </c>
      <c r="O20" s="9" t="s">
        <v>25</v>
      </c>
      <c r="P20" s="8" t="s">
        <v>24</v>
      </c>
      <c r="Q20" s="6" t="s">
        <v>15</v>
      </c>
      <c r="R20" s="8" t="s">
        <v>49</v>
      </c>
    </row>
    <row r="21" spans="1:29">
      <c r="A21" s="34" t="s">
        <v>48</v>
      </c>
      <c r="C21" s="72">
        <v>34092.603999999999</v>
      </c>
      <c r="D21" s="5">
        <v>8.9999999999999998E-4</v>
      </c>
      <c r="E21">
        <f>+(C21-C$7)/C$8</f>
        <v>-9598.0003350173229</v>
      </c>
      <c r="F21">
        <f>ROUND(2*E21,0)/2</f>
        <v>-9598</v>
      </c>
      <c r="G21">
        <f>+C21-(C$7+F21*C$8)</f>
        <v>-2.7446000603958964E-4</v>
      </c>
      <c r="H21">
        <f>+G21</f>
        <v>-2.7446000603958964E-4</v>
      </c>
      <c r="O21">
        <f ca="1">+C$11+C$12*$F21</f>
        <v>-6.8584027265074596E-3</v>
      </c>
      <c r="P21">
        <f>+D$11+D$12*F21+D$13*F21^2</f>
        <v>7.441583386889189E-4</v>
      </c>
      <c r="Q21" s="2">
        <f>+C21-15018.5</f>
        <v>19074.103999999999</v>
      </c>
    </row>
    <row r="22" spans="1:29">
      <c r="A22" t="s">
        <v>12</v>
      </c>
      <c r="C22" s="28">
        <v>34412.106</v>
      </c>
      <c r="D22" s="28" t="s">
        <v>14</v>
      </c>
      <c r="E22">
        <f>+(C22-C$7)/C$8</f>
        <v>-9208.0028735858468</v>
      </c>
      <c r="F22">
        <f>ROUND(2*E22,0)/2</f>
        <v>-9208</v>
      </c>
      <c r="G22">
        <f>+C22-(C$7+F22*C$8)</f>
        <v>-2.3541600021417253E-3</v>
      </c>
      <c r="H22" s="15"/>
      <c r="I22">
        <f>G22</f>
        <v>-2.3541600021417253E-3</v>
      </c>
      <c r="O22">
        <f ca="1">+C$11+C$12*$F22</f>
        <v>-6.4033993902754324E-3</v>
      </c>
      <c r="P22">
        <f>+D$11+D$12*F22+D$13*F22^2</f>
        <v>-3.1972890131759871E-4</v>
      </c>
      <c r="Q22" s="2">
        <f>+C22-15018.5</f>
        <v>19393.606</v>
      </c>
    </row>
    <row r="23" spans="1:29">
      <c r="A23" t="s">
        <v>31</v>
      </c>
      <c r="C23" s="73">
        <v>34416.205600000001</v>
      </c>
      <c r="D23" s="28"/>
      <c r="E23">
        <f>+(C23-C$7)/C$8</f>
        <v>-9202.9987309110438</v>
      </c>
      <c r="F23">
        <f>ROUND(2*E23,0)/2</f>
        <v>-9203</v>
      </c>
      <c r="G23">
        <f>+C23-(C$7+F23*C$8)</f>
        <v>1.0396899961051531E-3</v>
      </c>
      <c r="H23">
        <f>+G23</f>
        <v>1.0396899961051531E-3</v>
      </c>
      <c r="O23">
        <f ca="1">+C$11+C$12*$F23</f>
        <v>-6.3975660141698931E-3</v>
      </c>
      <c r="P23">
        <f>+D$11+D$12*F23+D$13*F23^2</f>
        <v>-3.3300113131768186E-4</v>
      </c>
      <c r="Q23" s="2">
        <f>+C23-15018.5</f>
        <v>19397.705600000001</v>
      </c>
      <c r="AA23" t="s">
        <v>30</v>
      </c>
      <c r="AC23" t="s">
        <v>32</v>
      </c>
    </row>
    <row r="24" spans="1:29">
      <c r="A24" t="s">
        <v>33</v>
      </c>
      <c r="C24" s="73">
        <v>46086.293400000002</v>
      </c>
      <c r="D24" s="28"/>
      <c r="E24">
        <f>+(C24-C$7)/C$8</f>
        <v>5041.9969707823402</v>
      </c>
      <c r="F24">
        <f>ROUND(2*E24,0)/2</f>
        <v>5042</v>
      </c>
      <c r="G24">
        <f>+C24-(C$7+F24*C$8)</f>
        <v>-2.4816599980113097E-3</v>
      </c>
      <c r="H24">
        <f>+G24</f>
        <v>-2.4816599980113097E-3</v>
      </c>
      <c r="P24">
        <f>+D$11+D$12*F24+D$13*F24^2</f>
        <v>-3.8921190155580179E-4</v>
      </c>
      <c r="Q24" s="2">
        <f>+C24-15018.5</f>
        <v>31067.793400000002</v>
      </c>
      <c r="AA24" t="s">
        <v>30</v>
      </c>
      <c r="AC24" t="s">
        <v>32</v>
      </c>
    </row>
    <row r="25" spans="1:29">
      <c r="A25" t="s">
        <v>33</v>
      </c>
      <c r="C25" s="73">
        <v>46087.116099999999</v>
      </c>
      <c r="D25" s="28"/>
      <c r="E25">
        <f>+(C25-C$7)/C$8</f>
        <v>5043.0011927011965</v>
      </c>
      <c r="F25">
        <f>ROUND(2*E25,0)/2</f>
        <v>5043</v>
      </c>
      <c r="G25">
        <f>+C25-(C$7+F25*C$8)</f>
        <v>9.7710999398259446E-4</v>
      </c>
      <c r="H25">
        <f>+G25</f>
        <v>9.7710999398259446E-4</v>
      </c>
      <c r="P25">
        <f>+D$11+D$12*F25+D$13*F25^2</f>
        <v>-3.8656609155581813E-4</v>
      </c>
      <c r="Q25" s="2">
        <f>+C25-15018.5</f>
        <v>31068.616099999999</v>
      </c>
      <c r="AA25" t="s">
        <v>30</v>
      </c>
      <c r="AC25" t="s">
        <v>32</v>
      </c>
    </row>
    <row r="26" spans="1:29">
      <c r="A26" t="s">
        <v>31</v>
      </c>
      <c r="C26" s="73">
        <v>46100.222999999998</v>
      </c>
      <c r="D26" s="28"/>
      <c r="E26">
        <f>+(C26-C$7)/C$8</f>
        <v>5059.0000212757777</v>
      </c>
      <c r="F26">
        <f>ROUND(2*E26,0)/2</f>
        <v>5059</v>
      </c>
      <c r="G26">
        <f>+C26-(C$7+F26*C$8)</f>
        <v>1.7429993022233248E-5</v>
      </c>
      <c r="H26">
        <f>+G26</f>
        <v>1.7429993022233248E-5</v>
      </c>
      <c r="P26">
        <f>+D$11+D$12*F26+D$13*F26^2</f>
        <v>-3.4418253955608574E-4</v>
      </c>
      <c r="Q26" s="2">
        <f>+C26-15018.5</f>
        <v>31081.722999999998</v>
      </c>
      <c r="AA26" t="s">
        <v>30</v>
      </c>
      <c r="AC26" t="s">
        <v>32</v>
      </c>
    </row>
    <row r="27" spans="1:29">
      <c r="A27" t="s">
        <v>33</v>
      </c>
      <c r="B27" s="5" t="s">
        <v>34</v>
      </c>
      <c r="C27" s="73">
        <v>46107.186699999998</v>
      </c>
      <c r="D27" s="28"/>
      <c r="E27">
        <f>+(C27-C$7)/C$8</f>
        <v>5067.5002038166394</v>
      </c>
      <c r="F27">
        <f>ROUND(2*E27,0)/2</f>
        <v>5067.5</v>
      </c>
      <c r="G27">
        <f>+C27-(C$7+F27*C$8)</f>
        <v>1.6697499813744798E-4</v>
      </c>
      <c r="H27">
        <f>+G27</f>
        <v>1.6697499813744798E-4</v>
      </c>
      <c r="P27">
        <f>+D$11+D$12*F27+D$13*F27^2</f>
        <v>-3.2162754305622814E-4</v>
      </c>
      <c r="Q27" s="2">
        <f>+C27-15018.5</f>
        <v>31088.686699999998</v>
      </c>
      <c r="AA27" t="s">
        <v>30</v>
      </c>
      <c r="AC27" t="s">
        <v>32</v>
      </c>
    </row>
    <row r="28" spans="1:29">
      <c r="A28" s="33" t="s">
        <v>139</v>
      </c>
      <c r="B28" s="80" t="s">
        <v>38</v>
      </c>
      <c r="C28" s="34">
        <v>48500.618999999999</v>
      </c>
      <c r="D28" s="34" t="s">
        <v>119</v>
      </c>
      <c r="E28">
        <f>+(C28-C$7)/C$8</f>
        <v>7989.023452835735</v>
      </c>
      <c r="F28">
        <f>ROUND(2*E28,0)/2</f>
        <v>7989</v>
      </c>
      <c r="G28">
        <f>+C28-(C$7+F28*C$8)</f>
        <v>1.9213529994885903E-2</v>
      </c>
      <c r="I28">
        <f>G28</f>
        <v>1.9213529994885903E-2</v>
      </c>
      <c r="P28">
        <f>+D$11+D$12*F28+D$13*F28^2</f>
        <v>9.0228165003949368E-3</v>
      </c>
      <c r="Q28" s="2">
        <f>+C28-15018.5</f>
        <v>33482.118999999999</v>
      </c>
    </row>
    <row r="29" spans="1:29">
      <c r="A29" s="11" t="s">
        <v>37</v>
      </c>
      <c r="B29" s="12" t="s">
        <v>34</v>
      </c>
      <c r="C29" s="75">
        <v>49776.362000000001</v>
      </c>
      <c r="D29" s="13">
        <v>4.0000000000000001E-3</v>
      </c>
      <c r="E29">
        <f>+(C29-C$7)/C$8</f>
        <v>9546.2485451324228</v>
      </c>
      <c r="F29">
        <f>ROUND(2*E29,0)/2</f>
        <v>9546</v>
      </c>
      <c r="G29">
        <f>+C29-(C$7+F29*C$8)</f>
        <v>0.20361841999692842</v>
      </c>
      <c r="P29">
        <f>+D$11+D$12*F29+D$13*F29^2</f>
        <v>1.5299877570368908E-2</v>
      </c>
      <c r="Q29" s="2">
        <f>+C29-15018.5</f>
        <v>34757.862000000001</v>
      </c>
      <c r="R29">
        <f>G29</f>
        <v>0.20361841999692842</v>
      </c>
    </row>
    <row r="30" spans="1:29">
      <c r="A30" s="11" t="s">
        <v>37</v>
      </c>
      <c r="B30" s="12" t="s">
        <v>38</v>
      </c>
      <c r="C30" s="75">
        <v>49783.341999999997</v>
      </c>
      <c r="D30" s="13">
        <v>3.0000000000000001E-3</v>
      </c>
      <c r="E30">
        <f>+(C30-C$7)/C$8</f>
        <v>9554.7686241328374</v>
      </c>
      <c r="F30">
        <f>ROUND(2*E30,0)/2</f>
        <v>9555</v>
      </c>
      <c r="G30">
        <f>+C30-(C$7+F30*C$8)</f>
        <v>-0.18955265000840882</v>
      </c>
      <c r="P30">
        <f>+D$11+D$12*F30+D$13*F30^2</f>
        <v>1.5338782644368758E-2</v>
      </c>
      <c r="Q30" s="2">
        <f>+C30-15018.5</f>
        <v>34764.841999999997</v>
      </c>
      <c r="R30">
        <f>G30</f>
        <v>-0.18955265000840882</v>
      </c>
      <c r="AA30" t="s">
        <v>30</v>
      </c>
      <c r="AC30" t="s">
        <v>32</v>
      </c>
    </row>
    <row r="31" spans="1:29">
      <c r="A31" t="s">
        <v>31</v>
      </c>
      <c r="C31" s="73">
        <v>49817.136200000001</v>
      </c>
      <c r="D31" s="28"/>
      <c r="E31">
        <f>+(C31-C$7)/C$8</f>
        <v>9596.019233553463</v>
      </c>
      <c r="F31">
        <f>ROUND(2*E31,0)/2</f>
        <v>9596</v>
      </c>
      <c r="G31">
        <f>+C31-(C$7+F31*C$8)</f>
        <v>1.5756919994601049E-2</v>
      </c>
      <c r="H31">
        <f>+G31</f>
        <v>1.5756919994601049E-2</v>
      </c>
      <c r="P31">
        <f>+D$11+D$12*F31+D$13*F31^2</f>
        <v>1.5516398170368075E-2</v>
      </c>
      <c r="Q31" s="2">
        <f>+C31-15018.5</f>
        <v>34798.636200000001</v>
      </c>
    </row>
    <row r="32" spans="1:29">
      <c r="A32" s="33" t="s">
        <v>143</v>
      </c>
      <c r="B32" s="80" t="s">
        <v>38</v>
      </c>
      <c r="C32" s="34">
        <v>51508.048999999999</v>
      </c>
      <c r="D32" s="34" t="s">
        <v>142</v>
      </c>
      <c r="E32">
        <f>+(C32-C$7)/C$8</f>
        <v>11660.017892410024</v>
      </c>
      <c r="F32">
        <f>ROUND(2*E32,0)/2</f>
        <v>11660</v>
      </c>
      <c r="G32">
        <f>+C32-(C$7+F32*C$8)</f>
        <v>1.4658199994300958E-2</v>
      </c>
      <c r="I32">
        <f>G32</f>
        <v>1.4658199994300958E-2</v>
      </c>
      <c r="P32">
        <f>+D$11+D$12*F32+D$13*F32^2</f>
        <v>2.5265941594333572E-2</v>
      </c>
      <c r="Q32" s="2">
        <f>+C32-15018.5</f>
        <v>36489.548999999999</v>
      </c>
    </row>
    <row r="33" spans="1:17">
      <c r="A33" s="35" t="s">
        <v>40</v>
      </c>
      <c r="B33" s="35"/>
      <c r="C33" s="13">
        <v>51869.34</v>
      </c>
      <c r="D33" s="13"/>
      <c r="E33">
        <f>+(C33-C$7)/C$8</f>
        <v>12101.024749450162</v>
      </c>
      <c r="F33">
        <f>ROUND(2*E33,0)/2</f>
        <v>12101</v>
      </c>
      <c r="G33">
        <f>+C33-(C$7+F33*C$8)</f>
        <v>2.0275769988074899E-2</v>
      </c>
      <c r="I33">
        <f>G33</f>
        <v>2.0275769988074899E-2</v>
      </c>
      <c r="P33">
        <f>+D$11+D$12*F33+D$13*F33^2</f>
        <v>2.7554531380326201E-2</v>
      </c>
      <c r="Q33" s="2">
        <f>+C33-15018.5</f>
        <v>36850.839999999997</v>
      </c>
    </row>
    <row r="34" spans="1:17">
      <c r="A34" s="33" t="s">
        <v>146</v>
      </c>
      <c r="B34" s="80" t="s">
        <v>38</v>
      </c>
      <c r="C34" s="34">
        <v>53008.084999999999</v>
      </c>
      <c r="D34" s="34" t="s">
        <v>145</v>
      </c>
      <c r="E34">
        <f>+(C34-C$7)/C$8</f>
        <v>13491.024371417434</v>
      </c>
      <c r="F34">
        <f>ROUND(2*E34,0)/2</f>
        <v>13491</v>
      </c>
      <c r="G34">
        <f>+C34-(C$7+F34*C$8)</f>
        <v>1.9966069994552527E-2</v>
      </c>
      <c r="I34">
        <f>G34</f>
        <v>1.9966069994552527E-2</v>
      </c>
      <c r="P34">
        <f>+D$11+D$12*F34+D$13*F34^2</f>
        <v>3.5241387060302963E-2</v>
      </c>
      <c r="Q34" s="2">
        <f>+C34-15018.5</f>
        <v>37989.584999999999</v>
      </c>
    </row>
    <row r="35" spans="1:17">
      <c r="A35" s="33" t="s">
        <v>146</v>
      </c>
      <c r="B35" s="80" t="s">
        <v>38</v>
      </c>
      <c r="C35" s="34">
        <v>53013.03</v>
      </c>
      <c r="D35" s="34" t="s">
        <v>145</v>
      </c>
      <c r="E35">
        <f>+(C35-C$7)/C$8</f>
        <v>13497.060444577472</v>
      </c>
      <c r="F35">
        <f>ROUND(2*E35,0)/2</f>
        <v>13497</v>
      </c>
      <c r="G35">
        <f>+C35-(C$7+F35*C$8)</f>
        <v>4.9518689993419684E-2</v>
      </c>
      <c r="I35">
        <f>G35</f>
        <v>4.9518689993419684E-2</v>
      </c>
      <c r="P35">
        <f>+D$11+D$12*F35+D$13*F35^2</f>
        <v>3.5276125668302863E-2</v>
      </c>
      <c r="Q35" s="2">
        <f>+C35-15018.5</f>
        <v>37994.53</v>
      </c>
    </row>
    <row r="36" spans="1:17">
      <c r="A36" s="33" t="s">
        <v>146</v>
      </c>
      <c r="B36" s="80" t="s">
        <v>38</v>
      </c>
      <c r="C36" s="34">
        <v>53031.034</v>
      </c>
      <c r="D36" s="34" t="s">
        <v>145</v>
      </c>
      <c r="E36">
        <f>+(C36-C$7)/C$8</f>
        <v>13519.036877575114</v>
      </c>
      <c r="F36">
        <f>ROUND(2*E36,0)/2</f>
        <v>13519</v>
      </c>
      <c r="G36">
        <f>+C36-(C$7+F36*C$8)</f>
        <v>3.0211629993573297E-2</v>
      </c>
      <c r="I36">
        <f>G36</f>
        <v>3.0211629993573297E-2</v>
      </c>
      <c r="P36">
        <f>+D$11+D$12*F36+D$13*F36^2</f>
        <v>3.5403615140302498E-2</v>
      </c>
      <c r="Q36" s="2">
        <f>+C36-15018.5</f>
        <v>38012.534</v>
      </c>
    </row>
    <row r="37" spans="1:17">
      <c r="A37" s="33" t="s">
        <v>146</v>
      </c>
      <c r="B37" s="80" t="s">
        <v>38</v>
      </c>
      <c r="C37" s="34">
        <v>53040.04</v>
      </c>
      <c r="D37" s="34" t="s">
        <v>145</v>
      </c>
      <c r="E37">
        <f>+(C37-C$7)/C$8</f>
        <v>13530.029976640699</v>
      </c>
      <c r="F37">
        <f>ROUND(2*E37,0)/2</f>
        <v>13530</v>
      </c>
      <c r="G37">
        <f>+C37-(C$7+F37*C$8)</f>
        <v>2.4558099998102989E-2</v>
      </c>
      <c r="I37">
        <f>G37</f>
        <v>2.4558099998102989E-2</v>
      </c>
      <c r="P37">
        <f>+D$11+D$12*F37+D$13*F37^2</f>
        <v>3.5467427394302316E-2</v>
      </c>
      <c r="Q37" s="2">
        <f>+C37-15018.5</f>
        <v>38021.54</v>
      </c>
    </row>
    <row r="38" spans="1:17">
      <c r="A38" s="33" t="s">
        <v>151</v>
      </c>
      <c r="B38" s="80" t="s">
        <v>38</v>
      </c>
      <c r="C38" s="34">
        <v>53714.275500000003</v>
      </c>
      <c r="D38" s="34" t="s">
        <v>119</v>
      </c>
      <c r="E38">
        <f>+(C38-C$7)/C$8</f>
        <v>14353.029937226182</v>
      </c>
      <c r="F38">
        <f>ROUND(2*E38,0)/2</f>
        <v>14353</v>
      </c>
      <c r="G38">
        <f>+C38-(C$7+F38*C$8)</f>
        <v>2.4525809996703174E-2</v>
      </c>
      <c r="I38">
        <f>G38</f>
        <v>2.4525809996703174E-2</v>
      </c>
      <c r="P38">
        <f>+D$11+D$12*F38+D$13*F38^2</f>
        <v>4.0369411268288559E-2</v>
      </c>
      <c r="Q38" s="2">
        <f>+C38-15018.5</f>
        <v>38695.775500000003</v>
      </c>
    </row>
    <row r="39" spans="1:17">
      <c r="A39" s="33" t="s">
        <v>153</v>
      </c>
      <c r="B39" s="80" t="s">
        <v>38</v>
      </c>
      <c r="C39" s="34">
        <v>53778.993799999997</v>
      </c>
      <c r="D39" s="34" t="s">
        <v>119</v>
      </c>
      <c r="E39">
        <f>+(C39-C$7)/C$8</f>
        <v>14432.027792351213</v>
      </c>
      <c r="F39">
        <f>ROUND(2*E39,0)/2</f>
        <v>14432</v>
      </c>
      <c r="G39">
        <f>+C39-(C$7+F39*C$8)</f>
        <v>2.2768639988498762E-2</v>
      </c>
      <c r="I39">
        <f>G39</f>
        <v>2.2768639988498762E-2</v>
      </c>
      <c r="P39">
        <f>+D$11+D$12*F39+D$13*F39^2</f>
        <v>4.0853208058287238E-2</v>
      </c>
      <c r="Q39" s="2">
        <f>+C39-15018.5</f>
        <v>38760.493799999997</v>
      </c>
    </row>
    <row r="40" spans="1:17">
      <c r="A40" s="33" t="s">
        <v>146</v>
      </c>
      <c r="B40" s="80" t="s">
        <v>38</v>
      </c>
      <c r="C40" s="34">
        <v>54109.133999999998</v>
      </c>
      <c r="D40" s="34" t="s">
        <v>145</v>
      </c>
      <c r="E40">
        <f>+(C40-C$7)/C$8</f>
        <v>14835.010684215678</v>
      </c>
      <c r="F40">
        <f>ROUND(2*E40,0)/2</f>
        <v>14835</v>
      </c>
      <c r="G40">
        <f>+C40-(C$7+F40*C$8)</f>
        <v>8.7529499942320399E-3</v>
      </c>
      <c r="I40">
        <f>G40</f>
        <v>8.7529499942320399E-3</v>
      </c>
      <c r="P40">
        <f>+D$11+D$12*F40+D$13*F40^2</f>
        <v>4.3357313844280501E-2</v>
      </c>
      <c r="Q40" s="2">
        <f>+C40-15018.5</f>
        <v>39090.633999999998</v>
      </c>
    </row>
    <row r="41" spans="1:17">
      <c r="A41" s="11" t="s">
        <v>47</v>
      </c>
      <c r="B41" s="12" t="s">
        <v>38</v>
      </c>
      <c r="C41" s="13">
        <v>54120.615700000002</v>
      </c>
      <c r="D41" s="13">
        <v>1.1999999999999999E-3</v>
      </c>
      <c r="E41">
        <f>+(C41-C$7)/C$8</f>
        <v>14849.025725914695</v>
      </c>
      <c r="F41">
        <f>ROUND(2*E41,0)/2</f>
        <v>14849</v>
      </c>
      <c r="G41">
        <f>+C41-(C$7+F41*C$8)</f>
        <v>2.1075730001030024E-2</v>
      </c>
      <c r="I41">
        <f>G41</f>
        <v>2.1075730001030024E-2</v>
      </c>
      <c r="P41">
        <f>+D$11+D$12*F41+D$13*F41^2</f>
        <v>4.3445390980280267E-2</v>
      </c>
      <c r="Q41" s="2">
        <f>+C41-15018.5</f>
        <v>39102.115700000002</v>
      </c>
    </row>
    <row r="42" spans="1:17">
      <c r="A42" s="78" t="s">
        <v>146</v>
      </c>
      <c r="B42" s="78" t="s">
        <v>34</v>
      </c>
      <c r="C42" s="72">
        <v>55213.072999999997</v>
      </c>
      <c r="D42" s="72" t="s">
        <v>145</v>
      </c>
      <c r="E42">
        <f>+(C42-C$7)/C$8</f>
        <v>16182.524651499769</v>
      </c>
      <c r="F42">
        <f>ROUND(2*E42,0)/2</f>
        <v>16182.5</v>
      </c>
      <c r="G42">
        <f>+C42-(C$7+F42*C$8)</f>
        <v>2.0195524994051084E-2</v>
      </c>
      <c r="I42">
        <f>G42</f>
        <v>2.0195524994051084E-2</v>
      </c>
      <c r="P42">
        <f>+D$11+D$12*F42+D$13*F42^2</f>
        <v>5.2168959956757972E-2</v>
      </c>
      <c r="Q42" s="2">
        <f>+C42-15018.5</f>
        <v>40194.572999999997</v>
      </c>
    </row>
    <row r="43" spans="1:17">
      <c r="A43" s="78" t="s">
        <v>146</v>
      </c>
      <c r="B43" s="78" t="s">
        <v>34</v>
      </c>
      <c r="C43" s="72">
        <v>55534.203000000001</v>
      </c>
      <c r="D43" s="72" t="s">
        <v>145</v>
      </c>
      <c r="E43">
        <f>+(C43-C$7)/C$8</f>
        <v>16574.509317603555</v>
      </c>
      <c r="F43">
        <f>ROUND(2*E43,0)/2</f>
        <v>16574.5</v>
      </c>
      <c r="G43">
        <f>+C43-(C$7+F43*C$8)</f>
        <v>7.6333649994921871E-3</v>
      </c>
      <c r="I43">
        <f>G43</f>
        <v>7.6333649994921871E-3</v>
      </c>
      <c r="P43">
        <f>+D$11+D$12*F43+D$13*F43^2</f>
        <v>5.4859178340751422E-2</v>
      </c>
      <c r="Q43" s="2">
        <f>+C43-15018.5</f>
        <v>40515.703000000001</v>
      </c>
    </row>
    <row r="44" spans="1:17">
      <c r="A44" s="78" t="s">
        <v>153</v>
      </c>
      <c r="B44" s="78" t="s">
        <v>34</v>
      </c>
      <c r="C44" s="72">
        <v>56323.981200000002</v>
      </c>
      <c r="D44" s="72" t="s">
        <v>159</v>
      </c>
      <c r="E44">
        <f>+(C44-C$7)/C$8</f>
        <v>17538.545514854028</v>
      </c>
      <c r="F44">
        <f>ROUND(2*E44,0)/2</f>
        <v>17538.5</v>
      </c>
      <c r="G44">
        <f>+C44-(C$7+F44*C$8)</f>
        <v>3.7287644998286851E-2</v>
      </c>
      <c r="I44">
        <f>G44</f>
        <v>3.7287644998286851E-2</v>
      </c>
      <c r="P44">
        <f>+D$11+D$12*F44+D$13*F44^2</f>
        <v>6.1718055692735307E-2</v>
      </c>
      <c r="Q44" s="2">
        <f>+C44-15018.5</f>
        <v>41305.481200000002</v>
      </c>
    </row>
    <row r="45" spans="1:17">
      <c r="A45" s="73" t="s">
        <v>167</v>
      </c>
      <c r="B45" s="85" t="s">
        <v>38</v>
      </c>
      <c r="C45" s="73">
        <v>56714.340199999999</v>
      </c>
      <c r="D45" s="73">
        <v>2.9999999999999997E-4</v>
      </c>
      <c r="E45">
        <f>+(C45-C$7)/C$8</f>
        <v>18015.033984556656</v>
      </c>
      <c r="F45">
        <f>ROUND(2*E45,0)/2</f>
        <v>18015</v>
      </c>
      <c r="G45">
        <f>+C45-(C$7+F45*C$8)</f>
        <v>2.7841549992444925E-2</v>
      </c>
      <c r="I45">
        <f>G45</f>
        <v>2.7841549992444925E-2</v>
      </c>
      <c r="P45">
        <f>+D$11+D$12*F45+D$13*F45^2</f>
        <v>6.5236031844227341E-2</v>
      </c>
      <c r="Q45" s="2">
        <f>+C45-15018.5</f>
        <v>41695.840199999999</v>
      </c>
    </row>
    <row r="46" spans="1:17">
      <c r="A46" s="73" t="s">
        <v>167</v>
      </c>
      <c r="B46" s="85" t="s">
        <v>34</v>
      </c>
      <c r="C46" s="73">
        <v>56730.314700000003</v>
      </c>
      <c r="D46" s="73">
        <v>5.0000000000000001E-4</v>
      </c>
      <c r="E46">
        <f>+(C46-C$7)/C$8</f>
        <v>18034.533125243219</v>
      </c>
      <c r="F46">
        <f>ROUND(2*E46,0)/2</f>
        <v>18034.5</v>
      </c>
      <c r="G46">
        <f>+C46-(C$7+F46*C$8)</f>
        <v>2.7137564997246955E-2</v>
      </c>
      <c r="I46">
        <f>G46</f>
        <v>2.7137564997246955E-2</v>
      </c>
      <c r="P46">
        <f>+D$11+D$12*F46+D$13*F46^2</f>
        <v>6.5381798380727024E-2</v>
      </c>
      <c r="Q46" s="2">
        <f>+C46-15018.5</f>
        <v>41711.814700000003</v>
      </c>
    </row>
    <row r="47" spans="1:17">
      <c r="A47" s="73" t="s">
        <v>167</v>
      </c>
      <c r="B47" s="85" t="s">
        <v>38</v>
      </c>
      <c r="C47" s="73">
        <v>56737.279699999999</v>
      </c>
      <c r="D47" s="73">
        <v>2.9999999999999997E-4</v>
      </c>
      <c r="E47">
        <f>+(C47-C$7)/C$8</f>
        <v>18043.034894618275</v>
      </c>
      <c r="F47">
        <f>ROUND(2*E47,0)/2</f>
        <v>18043</v>
      </c>
      <c r="G47">
        <f>+C47-(C$7+F47*C$8)</f>
        <v>2.858710999134928E-2</v>
      </c>
      <c r="I47">
        <f>G47</f>
        <v>2.858710999134928E-2</v>
      </c>
      <c r="P47">
        <f>+D$11+D$12*F47+D$13*F47^2</f>
        <v>6.544538190822688E-2</v>
      </c>
      <c r="Q47" s="2">
        <f>+C47-15018.5</f>
        <v>41718.779699999999</v>
      </c>
    </row>
    <row r="48" spans="1:17">
      <c r="A48" s="82" t="s">
        <v>166</v>
      </c>
      <c r="B48" s="83" t="s">
        <v>34</v>
      </c>
      <c r="C48" s="84">
        <v>57028.517999999996</v>
      </c>
      <c r="D48" s="84">
        <v>8.0000000000000002E-3</v>
      </c>
      <c r="E48">
        <f>+(C48-C$7)/C$8</f>
        <v>18398.53250549901</v>
      </c>
      <c r="F48">
        <f>ROUND(2*E48,0)/2</f>
        <v>18398.5</v>
      </c>
      <c r="G48">
        <f>+C48-(C$7+F48*C$8)</f>
        <v>2.6629844993294682E-2</v>
      </c>
      <c r="I48">
        <f>G48</f>
        <v>2.6629844993294682E-2</v>
      </c>
      <c r="P48">
        <f>+D$11+D$12*F48+D$13*F48^2</f>
        <v>6.8128738212720932E-2</v>
      </c>
      <c r="Q48" s="2">
        <f>+C48-15018.5</f>
        <v>42010.017999999996</v>
      </c>
    </row>
    <row r="49" spans="1:17">
      <c r="A49" s="86" t="s">
        <v>168</v>
      </c>
      <c r="B49" s="87" t="s">
        <v>38</v>
      </c>
      <c r="C49" s="86">
        <v>57033.022900000004</v>
      </c>
      <c r="D49" s="86" t="s">
        <v>159</v>
      </c>
      <c r="E49">
        <f>+(C49-C$7)/C$8</f>
        <v>18404.031374251022</v>
      </c>
      <c r="F49">
        <f>ROUND(2*E49,0)/2</f>
        <v>18404</v>
      </c>
      <c r="G49">
        <f>+C49-(C$7+F49*C$8)</f>
        <v>2.5703079998493195E-2</v>
      </c>
      <c r="I49">
        <f>G49</f>
        <v>2.5703079998493195E-2</v>
      </c>
      <c r="P49">
        <f>+D$11+D$12*F49+D$13*F49^2</f>
        <v>6.8170622170220838E-2</v>
      </c>
      <c r="Q49" s="2">
        <f>+C49-15018.5</f>
        <v>42014.522900000004</v>
      </c>
    </row>
    <row r="50" spans="1:17">
      <c r="A50" s="94" t="s">
        <v>172</v>
      </c>
      <c r="B50" s="95" t="s">
        <v>38</v>
      </c>
      <c r="C50" s="96">
        <v>59224.078000000212</v>
      </c>
      <c r="D50" s="94" t="s">
        <v>119</v>
      </c>
      <c r="E50">
        <f>+(C50-C$7)/C$8</f>
        <v>21078.524575722597</v>
      </c>
      <c r="F50">
        <f>ROUND(2*E50,0)/2</f>
        <v>21078.5</v>
      </c>
      <c r="G50">
        <f>+C50-(C$7+F50*C$8)</f>
        <v>2.0133445206738543E-2</v>
      </c>
      <c r="I50">
        <f>G50</f>
        <v>2.0133445206738543E-2</v>
      </c>
      <c r="P50">
        <f>+D$11+D$12*F50+D$13*F50^2</f>
        <v>8.9870833172676134E-2</v>
      </c>
      <c r="Q50" s="2">
        <f>+C50-15018.5</f>
        <v>44205.578000000212</v>
      </c>
    </row>
    <row r="51" spans="1:17">
      <c r="A51" s="94" t="s">
        <v>172</v>
      </c>
      <c r="B51" s="95" t="s">
        <v>38</v>
      </c>
      <c r="C51" s="96">
        <v>59224.086999999825</v>
      </c>
      <c r="D51" s="94" t="s">
        <v>174</v>
      </c>
      <c r="E51">
        <f>+(C51-C$7)/C$8</f>
        <v>21078.535561497338</v>
      </c>
      <c r="F51">
        <f>ROUND(2*E51,0)/2</f>
        <v>21078.5</v>
      </c>
      <c r="G51">
        <f>+C51-(C$7+F51*C$8)</f>
        <v>2.9133444819308352E-2</v>
      </c>
      <c r="I51">
        <f>G51</f>
        <v>2.9133444819308352E-2</v>
      </c>
      <c r="P51">
        <f>+D$11+D$12*F51+D$13*F51^2</f>
        <v>8.9870833172676134E-2</v>
      </c>
      <c r="Q51" s="2">
        <f>+C51-15018.5</f>
        <v>44205.586999999825</v>
      </c>
    </row>
    <row r="52" spans="1:17">
      <c r="A52" s="94" t="s">
        <v>173</v>
      </c>
      <c r="B52" s="95" t="s">
        <v>34</v>
      </c>
      <c r="C52" s="96">
        <v>59299.459999999963</v>
      </c>
      <c r="D52" s="94">
        <v>0.01</v>
      </c>
      <c r="E52">
        <f>+(C52-C$7)/C$8</f>
        <v>21170.538987643431</v>
      </c>
      <c r="F52">
        <f>ROUND(2*E52,0)/2</f>
        <v>21170.5</v>
      </c>
      <c r="G52">
        <f>+C52-(C$7+F52*C$8)</f>
        <v>3.194028495636303E-2</v>
      </c>
      <c r="I52">
        <f>G52</f>
        <v>3.194028495636303E-2</v>
      </c>
      <c r="P52">
        <f>+D$11+D$12*F52+D$13*F52^2</f>
        <v>9.0664638060674596E-2</v>
      </c>
      <c r="Q52" s="2">
        <f>+C52-15018.5</f>
        <v>44280.959999999963</v>
      </c>
    </row>
    <row r="53" spans="1:17">
      <c r="A53" s="94" t="s">
        <v>172</v>
      </c>
      <c r="B53" s="95" t="s">
        <v>38</v>
      </c>
      <c r="C53" s="96">
        <v>59575.126999999862</v>
      </c>
      <c r="D53" s="94" t="s">
        <v>159</v>
      </c>
      <c r="E53">
        <f>+(C53-C$7)/C$8</f>
        <v>21507.02962056714</v>
      </c>
      <c r="F53">
        <f>ROUND(2*E53,0)/2</f>
        <v>21507</v>
      </c>
      <c r="G53">
        <f>+C53-(C$7+F53*C$8)</f>
        <v>2.4266389853437431E-2</v>
      </c>
      <c r="I53">
        <f>G53</f>
        <v>2.4266389853437431E-2</v>
      </c>
      <c r="P53">
        <f>+D$11+D$12*F53+D$13*F53^2</f>
        <v>9.3594885108168976E-2</v>
      </c>
      <c r="Q53" s="2">
        <f>+C53-15018.5</f>
        <v>44556.626999999862</v>
      </c>
    </row>
    <row r="54" spans="1:17">
      <c r="A54" s="94" t="s">
        <v>172</v>
      </c>
      <c r="B54" s="95" t="s">
        <v>38</v>
      </c>
      <c r="C54" s="96">
        <v>59575.129999999888</v>
      </c>
      <c r="D54" s="94" t="s">
        <v>119</v>
      </c>
      <c r="E54">
        <f>+(C54-C$7)/C$8</f>
        <v>21507.033282492244</v>
      </c>
      <c r="F54">
        <f>ROUND(2*E54,0)/2</f>
        <v>21507</v>
      </c>
      <c r="G54">
        <f>+C54-(C$7+F54*C$8)</f>
        <v>2.7266389879514463E-2</v>
      </c>
      <c r="I54">
        <f>G54</f>
        <v>2.7266389879514463E-2</v>
      </c>
      <c r="P54">
        <f>+D$11+D$12*F54+D$13*F54^2</f>
        <v>9.3594885108168976E-2</v>
      </c>
      <c r="Q54" s="2">
        <f>+C54-15018.5</f>
        <v>44556.629999999888</v>
      </c>
    </row>
    <row r="55" spans="1:17">
      <c r="A55" s="97" t="s">
        <v>176</v>
      </c>
      <c r="B55" s="98" t="s">
        <v>38</v>
      </c>
      <c r="C55" s="99">
        <v>59634.941000000108</v>
      </c>
      <c r="D55" s="10"/>
      <c r="E55">
        <f>+(C55-C$7)/C$8</f>
        <v>21580.041082649252</v>
      </c>
      <c r="F55">
        <f>ROUND(2*E55,0)/2</f>
        <v>21580</v>
      </c>
      <c r="G55">
        <f>+C55-(C$7+F55*C$8)</f>
        <v>3.3656600106041878E-2</v>
      </c>
      <c r="I55">
        <f>G55</f>
        <v>3.3656600106041878E-2</v>
      </c>
      <c r="P55">
        <f>+D$11+D$12*F55+D$13*F55^2</f>
        <v>9.4236130394167755E-2</v>
      </c>
      <c r="Q55" s="2">
        <f>+C55-15018.5</f>
        <v>44616.441000000108</v>
      </c>
    </row>
    <row r="56" spans="1:17">
      <c r="A56" s="97" t="s">
        <v>176</v>
      </c>
      <c r="B56" s="98" t="s">
        <v>38</v>
      </c>
      <c r="C56" s="99">
        <v>59634.94299999997</v>
      </c>
      <c r="D56" s="10"/>
      <c r="E56">
        <f>+(C56-C$7)/C$8</f>
        <v>21580.043523932465</v>
      </c>
      <c r="F56">
        <f>ROUND(2*E56,0)/2</f>
        <v>21580</v>
      </c>
      <c r="G56">
        <f>+C56-(C$7+F56*C$8)</f>
        <v>3.5656599968206137E-2</v>
      </c>
      <c r="I56">
        <f>G56</f>
        <v>3.5656599968206137E-2</v>
      </c>
      <c r="P56">
        <f>+D$11+D$12*F56+D$13*F56^2</f>
        <v>9.4236130394167755E-2</v>
      </c>
      <c r="Q56" s="2">
        <f>+C56-15018.5</f>
        <v>44616.44299999997</v>
      </c>
    </row>
    <row r="57" spans="1:17">
      <c r="A57" s="94" t="s">
        <v>175</v>
      </c>
      <c r="B57" s="95" t="s">
        <v>34</v>
      </c>
      <c r="C57" s="96">
        <v>59650.504999999997</v>
      </c>
      <c r="D57" s="94">
        <v>5.0000000000000001E-3</v>
      </c>
      <c r="E57">
        <f>+(C57-C$7)/C$8</f>
        <v>21599.039149921682</v>
      </c>
      <c r="F57">
        <f>ROUND(2*E57,0)/2</f>
        <v>21599</v>
      </c>
      <c r="G57">
        <f>+C57-(C$7+F57*C$8)</f>
        <v>3.2073229995148722E-2</v>
      </c>
      <c r="I57">
        <f>G57</f>
        <v>3.2073229995148722E-2</v>
      </c>
      <c r="P57">
        <f>+D$11+D$12*F57+D$13*F57^2</f>
        <v>9.4403354980167428E-2</v>
      </c>
      <c r="Q57" s="2">
        <f>+C57-15018.5</f>
        <v>44632.004999999997</v>
      </c>
    </row>
    <row r="58" spans="1:17">
      <c r="C58" s="10"/>
      <c r="D58" s="10"/>
    </row>
    <row r="59" spans="1:17">
      <c r="C59" s="10"/>
      <c r="D59" s="10"/>
    </row>
    <row r="60" spans="1:17">
      <c r="C60" s="10"/>
      <c r="D60" s="10"/>
    </row>
    <row r="61" spans="1:17">
      <c r="C61" s="10"/>
      <c r="D61" s="10"/>
    </row>
    <row r="62" spans="1:17">
      <c r="C62" s="10"/>
      <c r="D62" s="10"/>
    </row>
    <row r="63" spans="1:17">
      <c r="C63" s="10"/>
      <c r="D63" s="10"/>
    </row>
    <row r="64" spans="1:17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</sheetData>
  <sortState xmlns:xlrd2="http://schemas.microsoft.com/office/spreadsheetml/2017/richdata2" ref="A21:R57">
    <sortCondition ref="C21:C57"/>
  </sortState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AC1207"/>
  <sheetViews>
    <sheetView workbookViewId="0">
      <pane xSplit="14" ySplit="21" topLeftCell="Q46" activePane="bottomRight" state="frozen"/>
      <selection pane="topRight" activeCell="O1" sqref="O1"/>
      <selection pane="bottomLeft" activeCell="A22" sqref="A22"/>
      <selection pane="bottomRight" activeCell="H15" sqref="H15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710937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2" ht="21" thickBot="1">
      <c r="A1" s="1" t="s">
        <v>36</v>
      </c>
      <c r="U1" s="6" t="s">
        <v>10</v>
      </c>
      <c r="V1" s="8" t="s">
        <v>24</v>
      </c>
    </row>
    <row r="2" spans="1:22">
      <c r="A2" t="s">
        <v>26</v>
      </c>
      <c r="B2" s="14" t="s">
        <v>39</v>
      </c>
      <c r="U2">
        <v>-12000</v>
      </c>
      <c r="V2">
        <f t="shared" ref="V2:V18" si="0">+D$11+D$12*U2+D$13*U2^2</f>
        <v>8.5439999947290735E-3</v>
      </c>
    </row>
    <row r="3" spans="1:22" ht="13.5" thickBot="1">
      <c r="A3" s="71" t="s">
        <v>129</v>
      </c>
      <c r="E3" s="74" t="s">
        <v>130</v>
      </c>
      <c r="U3">
        <v>-10000</v>
      </c>
      <c r="V3">
        <f t="shared" si="0"/>
        <v>1.8999999946956413E-3</v>
      </c>
    </row>
    <row r="4" spans="1:22" ht="14.25" thickTop="1" thickBot="1">
      <c r="A4" s="7" t="s">
        <v>0</v>
      </c>
      <c r="C4" s="3">
        <v>34412.106</v>
      </c>
      <c r="D4" s="4">
        <v>0.81923500000000005</v>
      </c>
      <c r="U4">
        <v>-8000</v>
      </c>
      <c r="V4">
        <f t="shared" si="0"/>
        <v>-3.2560000053377929E-3</v>
      </c>
    </row>
    <row r="5" spans="1:22" ht="13.5" thickTop="1">
      <c r="A5" s="16" t="s">
        <v>41</v>
      </c>
      <c r="B5" s="17"/>
      <c r="C5" s="18">
        <v>8</v>
      </c>
      <c r="D5" s="17" t="s">
        <v>42</v>
      </c>
      <c r="E5" s="17"/>
      <c r="U5">
        <v>-6000</v>
      </c>
      <c r="V5">
        <f t="shared" si="0"/>
        <v>-6.9240000053712239E-3</v>
      </c>
    </row>
    <row r="6" spans="1:22">
      <c r="A6" s="7" t="s">
        <v>1</v>
      </c>
      <c r="U6">
        <v>-4000</v>
      </c>
      <c r="V6">
        <f t="shared" si="0"/>
        <v>-9.1040000054046569E-3</v>
      </c>
    </row>
    <row r="7" spans="1:22">
      <c r="A7" t="s">
        <v>2</v>
      </c>
      <c r="C7">
        <v>41955.681600000004</v>
      </c>
      <c r="D7" s="88" t="s">
        <v>169</v>
      </c>
      <c r="G7" s="92">
        <v>41955.672599999998</v>
      </c>
      <c r="H7">
        <f>G7-C7</f>
        <v>-9.0000000054715201E-3</v>
      </c>
      <c r="U7">
        <v>-2000</v>
      </c>
      <c r="V7">
        <f t="shared" si="0"/>
        <v>-9.7960000054380884E-3</v>
      </c>
    </row>
    <row r="8" spans="1:22">
      <c r="A8" t="s">
        <v>3</v>
      </c>
      <c r="C8">
        <v>0.81924200000000003</v>
      </c>
      <c r="D8" s="88" t="s">
        <v>169</v>
      </c>
      <c r="G8">
        <v>0.81924200000000003</v>
      </c>
      <c r="H8">
        <f>G8-C8</f>
        <v>0</v>
      </c>
      <c r="U8">
        <v>0</v>
      </c>
      <c r="V8">
        <f t="shared" si="0"/>
        <v>-9.0000000054715201E-3</v>
      </c>
    </row>
    <row r="9" spans="1:22">
      <c r="A9" s="31" t="s">
        <v>46</v>
      </c>
      <c r="B9" s="32">
        <v>21</v>
      </c>
      <c r="C9" s="30" t="str">
        <f>"F"&amp;B9</f>
        <v>F21</v>
      </c>
      <c r="D9" s="15" t="str">
        <f>"G"&amp;B9</f>
        <v>G21</v>
      </c>
      <c r="G9" s="93">
        <v>1.86E-10</v>
      </c>
      <c r="U9">
        <v>2000</v>
      </c>
      <c r="V9">
        <f t="shared" si="0"/>
        <v>-6.7160000055049521E-3</v>
      </c>
    </row>
    <row r="10" spans="1:22" ht="13.5" thickBot="1">
      <c r="A10" s="17"/>
      <c r="B10" s="17"/>
      <c r="C10" s="6" t="s">
        <v>22</v>
      </c>
      <c r="D10" s="6" t="s">
        <v>23</v>
      </c>
      <c r="E10" s="17"/>
      <c r="U10">
        <v>4000</v>
      </c>
      <c r="V10">
        <f t="shared" si="0"/>
        <v>-2.944000005538384E-3</v>
      </c>
    </row>
    <row r="11" spans="1:22">
      <c r="A11" s="17" t="s">
        <v>16</v>
      </c>
      <c r="B11" s="17"/>
      <c r="C11" s="29">
        <f ca="1">INTERCEPT(INDIRECT($D$9):G967,INDIRECT($C$9):F967)</f>
        <v>4.3393460464030637E-3</v>
      </c>
      <c r="D11" s="20">
        <v>-9.0000000054715201E-3</v>
      </c>
      <c r="E11" s="89">
        <v>-0.1123242747750499</v>
      </c>
      <c r="F11">
        <v>1</v>
      </c>
      <c r="U11">
        <v>6000</v>
      </c>
      <c r="V11">
        <f t="shared" si="0"/>
        <v>2.3159999944281848E-3</v>
      </c>
    </row>
    <row r="12" spans="1:22">
      <c r="A12" s="17" t="s">
        <v>17</v>
      </c>
      <c r="B12" s="17"/>
      <c r="C12" s="29">
        <f ca="1">SLOPE(INDIRECT($D$9):G967,INDIRECT($C$9):F967)</f>
        <v>3.9667522114551206E-7</v>
      </c>
      <c r="D12" s="20">
        <v>7.6999999998328406E-7</v>
      </c>
      <c r="E12" s="90">
        <v>2.8217811240989012E-2</v>
      </c>
      <c r="F12">
        <v>1E-4</v>
      </c>
      <c r="U12">
        <v>8000</v>
      </c>
      <c r="V12">
        <f t="shared" si="0"/>
        <v>9.063999994394752E-3</v>
      </c>
    </row>
    <row r="13" spans="1:22" ht="13.5" thickBot="1">
      <c r="A13" s="17" t="s">
        <v>21</v>
      </c>
      <c r="B13" s="17"/>
      <c r="C13" s="5" t="s">
        <v>14</v>
      </c>
      <c r="D13" s="20">
        <v>1.86E-10</v>
      </c>
      <c r="E13" s="91">
        <v>-2.4717006772436403E-2</v>
      </c>
      <c r="F13">
        <v>1E-8</v>
      </c>
      <c r="U13">
        <v>10000</v>
      </c>
      <c r="V13">
        <f t="shared" si="0"/>
        <v>1.7299999994361322E-2</v>
      </c>
    </row>
    <row r="14" spans="1:22">
      <c r="A14" s="17"/>
      <c r="B14" s="17"/>
      <c r="C14" s="17"/>
      <c r="D14" s="17"/>
      <c r="E14" s="17">
        <f>+SUM(S21:S32)</f>
        <v>0</v>
      </c>
      <c r="U14">
        <v>12000</v>
      </c>
      <c r="V14">
        <f t="shared" si="0"/>
        <v>2.7023999994327891E-2</v>
      </c>
    </row>
    <row r="15" spans="1:22">
      <c r="A15" s="19" t="s">
        <v>18</v>
      </c>
      <c r="B15" s="17"/>
      <c r="C15" s="20">
        <f ca="1">(C7+C11)+(C8+C12)*INT(MAX(F21:F3508))</f>
        <v>59650.502465134152</v>
      </c>
      <c r="E15" s="21" t="s">
        <v>170</v>
      </c>
      <c r="F15" s="18">
        <v>1</v>
      </c>
      <c r="U15">
        <v>14000</v>
      </c>
      <c r="V15">
        <f t="shared" si="0"/>
        <v>3.8235999994294459E-2</v>
      </c>
    </row>
    <row r="16" spans="1:22">
      <c r="A16" s="23" t="s">
        <v>4</v>
      </c>
      <c r="B16" s="17"/>
      <c r="C16" s="24">
        <f ca="1">+C8+C12</f>
        <v>0.81924239667522114</v>
      </c>
      <c r="E16" s="21" t="s">
        <v>43</v>
      </c>
      <c r="F16" s="22">
        <f ca="1">NOW()+15018.5+$C$5/24</f>
        <v>60179.537043055556</v>
      </c>
      <c r="U16">
        <v>16000</v>
      </c>
      <c r="V16">
        <f t="shared" si="0"/>
        <v>5.0935999994261023E-2</v>
      </c>
    </row>
    <row r="17" spans="1:29" ht="13.5" thickBot="1">
      <c r="A17" s="21" t="s">
        <v>35</v>
      </c>
      <c r="B17" s="17"/>
      <c r="C17" s="17">
        <f>COUNT(C21:C2166)</f>
        <v>37</v>
      </c>
      <c r="E17" s="21" t="s">
        <v>171</v>
      </c>
      <c r="F17" s="22">
        <f ca="1">ROUND(2*(F16-$C$7)/$C$8,0)/2+F15</f>
        <v>22246</v>
      </c>
      <c r="U17">
        <v>18000</v>
      </c>
      <c r="V17">
        <f t="shared" si="0"/>
        <v>6.5123999994227591E-2</v>
      </c>
    </row>
    <row r="18" spans="1:29" ht="14.25" thickTop="1" thickBot="1">
      <c r="A18" s="23" t="s">
        <v>5</v>
      </c>
      <c r="B18" s="17"/>
      <c r="C18" s="26">
        <f ca="1">+C15</f>
        <v>59650.502465134152</v>
      </c>
      <c r="D18" s="27">
        <f ca="1">+C16</f>
        <v>0.81924239667522114</v>
      </c>
      <c r="E18" s="21" t="s">
        <v>44</v>
      </c>
      <c r="F18" s="15">
        <f ca="1">ROUND(2*(F16-$C$15)/$C$16,0)/2+F15</f>
        <v>647</v>
      </c>
      <c r="U18">
        <v>20000</v>
      </c>
      <c r="V18">
        <f t="shared" si="0"/>
        <v>8.0799999994194169E-2</v>
      </c>
    </row>
    <row r="19" spans="1:29" ht="13.5" thickTop="1">
      <c r="E19" s="21" t="s">
        <v>45</v>
      </c>
      <c r="F19" s="25">
        <f ca="1">+$C$15+$C$16*F18-15018.5-$C$5/24</f>
        <v>45161.718962449682</v>
      </c>
    </row>
    <row r="20" spans="1:29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97</v>
      </c>
      <c r="I20" s="9" t="s">
        <v>131</v>
      </c>
      <c r="J20" s="9" t="s">
        <v>19</v>
      </c>
      <c r="K20" s="9" t="s">
        <v>20</v>
      </c>
      <c r="L20" s="9" t="s">
        <v>27</v>
      </c>
      <c r="M20" s="9" t="s">
        <v>28</v>
      </c>
      <c r="N20" s="9" t="s">
        <v>29</v>
      </c>
      <c r="O20" s="9" t="s">
        <v>25</v>
      </c>
      <c r="P20" s="8" t="s">
        <v>24</v>
      </c>
      <c r="Q20" s="6" t="s">
        <v>15</v>
      </c>
      <c r="R20" s="8" t="s">
        <v>49</v>
      </c>
    </row>
    <row r="21" spans="1:29">
      <c r="A21" s="34" t="s">
        <v>48</v>
      </c>
      <c r="C21" s="72">
        <v>34092.603999999999</v>
      </c>
      <c r="D21" s="5">
        <v>8.9999999999999998E-4</v>
      </c>
      <c r="E21">
        <f>+(C21-C$7)/C$8</f>
        <v>-9597.9913139218988</v>
      </c>
      <c r="F21">
        <f>ROUND(2*E21,0)/2</f>
        <v>-9598</v>
      </c>
      <c r="G21">
        <f>+C21-(C$7+F21*C$8)</f>
        <v>7.1159999934025109E-3</v>
      </c>
      <c r="H21">
        <f>+G21</f>
        <v>7.1159999934025109E-3</v>
      </c>
      <c r="O21">
        <f ca="1">+C$11+C$12*$F21</f>
        <v>5.3205727384843899E-4</v>
      </c>
      <c r="P21">
        <f>+D$11+D$12*F21+D$13*F21^2</f>
        <v>7.441583386889189E-4</v>
      </c>
      <c r="Q21" s="2">
        <f>+C21-15018.5</f>
        <v>19074.103999999999</v>
      </c>
    </row>
    <row r="22" spans="1:29">
      <c r="A22" t="s">
        <v>12</v>
      </c>
      <c r="C22" s="28">
        <v>34412.106</v>
      </c>
      <c r="D22" s="28" t="s">
        <v>14</v>
      </c>
      <c r="E22">
        <f>+(C22-C$7)/C$8</f>
        <v>-9207.9942190463917</v>
      </c>
      <c r="F22">
        <f>ROUND(2*E22,0)/2</f>
        <v>-9208</v>
      </c>
      <c r="G22">
        <f>+C22-(C$7+F22*C$8)</f>
        <v>4.7359999953187071E-3</v>
      </c>
      <c r="H22" s="15"/>
      <c r="I22">
        <f>G22</f>
        <v>4.7359999953187071E-3</v>
      </c>
      <c r="O22">
        <f ca="1">+C$11+C$12*$F22</f>
        <v>6.8676061009518858E-4</v>
      </c>
      <c r="P22">
        <f>+D$11+D$12*F22+D$13*F22^2</f>
        <v>-3.1972890131759871E-4</v>
      </c>
      <c r="Q22" s="2">
        <f>+C22-15018.5</f>
        <v>19393.606</v>
      </c>
    </row>
    <row r="23" spans="1:29">
      <c r="A23" t="s">
        <v>31</v>
      </c>
      <c r="C23" s="73">
        <v>34416.205600000001</v>
      </c>
      <c r="D23" s="28"/>
      <c r="E23">
        <f>+(C23-C$7)/C$8</f>
        <v>-9202.9900810749477</v>
      </c>
      <c r="F23">
        <f>ROUND(2*E23,0)/2</f>
        <v>-9203</v>
      </c>
      <c r="G23">
        <f>+C23-(C$7+F23*C$8)</f>
        <v>8.1260000006295741E-3</v>
      </c>
      <c r="H23">
        <f>+G23</f>
        <v>8.1260000006295741E-3</v>
      </c>
      <c r="O23">
        <f ca="1">+C$11+C$12*$F23</f>
        <v>6.8874398620091641E-4</v>
      </c>
      <c r="P23">
        <f>+D$11+D$12*F23+D$13*F23^2</f>
        <v>-3.3300113131768186E-4</v>
      </c>
      <c r="Q23" s="2">
        <f>+C23-15018.5</f>
        <v>19397.705600000001</v>
      </c>
      <c r="AA23" t="s">
        <v>30</v>
      </c>
      <c r="AC23" t="s">
        <v>32</v>
      </c>
    </row>
    <row r="24" spans="1:29">
      <c r="A24" t="s">
        <v>33</v>
      </c>
      <c r="C24" s="73">
        <v>46086.293400000002</v>
      </c>
      <c r="D24" s="28"/>
      <c r="E24">
        <f>+(C24-C$7)/C$8</f>
        <v>5041.9922318435802</v>
      </c>
      <c r="F24">
        <f>ROUND(2*E24,0)/2</f>
        <v>5042</v>
      </c>
      <c r="G24">
        <f>+C24-(C$7+F24*C$8)</f>
        <v>-6.3640000007580966E-3</v>
      </c>
      <c r="H24">
        <f>+G24</f>
        <v>-6.3640000007580966E-3</v>
      </c>
      <c r="P24">
        <f>+D$11+D$12*F24+D$13*F24^2</f>
        <v>-3.8921190155580179E-4</v>
      </c>
      <c r="Q24" s="2">
        <f>+C24-15018.5</f>
        <v>31067.793400000002</v>
      </c>
      <c r="AA24" t="s">
        <v>30</v>
      </c>
      <c r="AC24" t="s">
        <v>32</v>
      </c>
    </row>
    <row r="25" spans="1:29">
      <c r="A25" t="s">
        <v>33</v>
      </c>
      <c r="C25" s="73">
        <v>46087.116099999999</v>
      </c>
      <c r="D25" s="28"/>
      <c r="E25">
        <f>+(C25-C$7)/C$8</f>
        <v>5042.9964528185756</v>
      </c>
      <c r="F25">
        <f>ROUND(2*E25,0)/2</f>
        <v>5043</v>
      </c>
      <c r="G25">
        <f>+C25-(C$7+F25*C$8)</f>
        <v>-2.9060000015306287E-3</v>
      </c>
      <c r="H25">
        <f>+G25</f>
        <v>-2.9060000015306287E-3</v>
      </c>
      <c r="P25">
        <f>+D$11+D$12*F25+D$13*F25^2</f>
        <v>-3.8656609155581813E-4</v>
      </c>
      <c r="Q25" s="2">
        <f>+C25-15018.5</f>
        <v>31068.616099999999</v>
      </c>
      <c r="AA25" t="s">
        <v>30</v>
      </c>
      <c r="AC25" t="s">
        <v>32</v>
      </c>
    </row>
    <row r="26" spans="1:29">
      <c r="A26" t="s">
        <v>31</v>
      </c>
      <c r="C26" s="73">
        <v>46100.222999999998</v>
      </c>
      <c r="D26" s="28"/>
      <c r="E26">
        <f>+(C26-C$7)/C$8</f>
        <v>5058.9952663559661</v>
      </c>
      <c r="F26">
        <f>ROUND(2*E26,0)/2</f>
        <v>5059</v>
      </c>
      <c r="G26">
        <f>+C26-(C$7+F26*C$8)</f>
        <v>-3.8780000031692907E-3</v>
      </c>
      <c r="H26">
        <f>+G26</f>
        <v>-3.8780000031692907E-3</v>
      </c>
      <c r="P26">
        <f>+D$11+D$12*F26+D$13*F26^2</f>
        <v>-3.4418253955608574E-4</v>
      </c>
      <c r="Q26" s="2">
        <f>+C26-15018.5</f>
        <v>31081.722999999998</v>
      </c>
      <c r="AA26" t="s">
        <v>30</v>
      </c>
      <c r="AC26" t="s">
        <v>32</v>
      </c>
    </row>
    <row r="27" spans="1:29">
      <c r="A27" t="s">
        <v>33</v>
      </c>
      <c r="B27" s="5" t="s">
        <v>34</v>
      </c>
      <c r="C27" s="73">
        <v>46107.186699999998</v>
      </c>
      <c r="D27" s="28"/>
      <c r="E27">
        <f>+(C27-C$7)/C$8</f>
        <v>5067.4954409075644</v>
      </c>
      <c r="F27">
        <f>ROUND(2*E27,0)/2</f>
        <v>5067.5</v>
      </c>
      <c r="G27">
        <f>+C27-(C$7+F27*C$8)</f>
        <v>-3.7350000056903809E-3</v>
      </c>
      <c r="H27">
        <f>+G27</f>
        <v>-3.7350000056903809E-3</v>
      </c>
      <c r="P27">
        <f>+D$11+D$12*F27+D$13*F27^2</f>
        <v>-3.2162754305622814E-4</v>
      </c>
      <c r="Q27" s="2">
        <f>+C27-15018.5</f>
        <v>31088.686699999998</v>
      </c>
      <c r="AA27" t="s">
        <v>30</v>
      </c>
      <c r="AC27" t="s">
        <v>32</v>
      </c>
    </row>
    <row r="28" spans="1:29">
      <c r="A28" s="33" t="s">
        <v>139</v>
      </c>
      <c r="B28" s="80" t="s">
        <v>38</v>
      </c>
      <c r="C28" s="34">
        <v>48500.618999999999</v>
      </c>
      <c r="D28" s="34" t="s">
        <v>119</v>
      </c>
      <c r="E28">
        <f>+(C28-C$7)/C$8</f>
        <v>7989.015944006771</v>
      </c>
      <c r="F28">
        <f>ROUND(2*E28,0)/2</f>
        <v>7989</v>
      </c>
      <c r="G28">
        <f>+C28-(C$7+F28*C$8)</f>
        <v>1.3061999998171814E-2</v>
      </c>
      <c r="I28">
        <f>G28</f>
        <v>1.3061999998171814E-2</v>
      </c>
      <c r="P28">
        <f>+D$11+D$12*F28+D$13*F28^2</f>
        <v>9.0228165003949368E-3</v>
      </c>
      <c r="Q28" s="2">
        <f>+C28-15018.5</f>
        <v>33482.118999999999</v>
      </c>
    </row>
    <row r="29" spans="1:29">
      <c r="A29" s="11" t="s">
        <v>37</v>
      </c>
      <c r="B29" s="12" t="s">
        <v>34</v>
      </c>
      <c r="C29" s="75">
        <v>49776.362000000001</v>
      </c>
      <c r="D29" s="13">
        <v>4.0000000000000001E-3</v>
      </c>
      <c r="E29">
        <f>+(C29-C$7)/C$8</f>
        <v>9546.239572678156</v>
      </c>
      <c r="F29">
        <f>ROUND(2*E29,0)/2</f>
        <v>9546</v>
      </c>
      <c r="G29">
        <f>+C29-(C$7+F29*C$8)</f>
        <v>0.1962679999996908</v>
      </c>
      <c r="P29">
        <f>+D$11+D$12*F29+D$13*F29^2</f>
        <v>1.5299877570368908E-2</v>
      </c>
      <c r="Q29" s="2">
        <f>+C29-15018.5</f>
        <v>34757.862000000001</v>
      </c>
      <c r="R29">
        <f>G29</f>
        <v>0.1962679999996908</v>
      </c>
    </row>
    <row r="30" spans="1:29">
      <c r="A30" s="11" t="s">
        <v>37</v>
      </c>
      <c r="B30" s="12" t="s">
        <v>38</v>
      </c>
      <c r="C30" s="75">
        <v>49783.341999999997</v>
      </c>
      <c r="D30" s="13">
        <v>3.0000000000000001E-3</v>
      </c>
      <c r="E30">
        <f>+(C30-C$7)/C$8</f>
        <v>9554.7596436706044</v>
      </c>
      <c r="F30">
        <f>ROUND(2*E30,0)/2</f>
        <v>9555</v>
      </c>
      <c r="G30">
        <f>+C30-(C$7+F30*C$8)</f>
        <v>-0.19691000000602799</v>
      </c>
      <c r="P30">
        <f>+D$11+D$12*F30+D$13*F30^2</f>
        <v>1.5338782644368758E-2</v>
      </c>
      <c r="Q30" s="2">
        <f>+C30-15018.5</f>
        <v>34764.841999999997</v>
      </c>
      <c r="R30">
        <f>G30</f>
        <v>-0.19691000000602799</v>
      </c>
      <c r="AA30" t="s">
        <v>30</v>
      </c>
      <c r="AC30" t="s">
        <v>32</v>
      </c>
    </row>
    <row r="31" spans="1:29">
      <c r="A31" t="s">
        <v>31</v>
      </c>
      <c r="C31" s="73">
        <v>49817.136200000001</v>
      </c>
      <c r="D31" s="28"/>
      <c r="E31">
        <f>+(C31-C$7)/C$8</f>
        <v>9596.0102143200638</v>
      </c>
      <c r="F31">
        <f>ROUND(2*E31,0)/2</f>
        <v>9596</v>
      </c>
      <c r="G31">
        <f>+C31-(C$7+F31*C$8)</f>
        <v>8.3679999952437356E-3</v>
      </c>
      <c r="H31">
        <f>+G31</f>
        <v>8.3679999952437356E-3</v>
      </c>
      <c r="P31">
        <f>+D$11+D$12*F31+D$13*F31^2</f>
        <v>1.5516398170368075E-2</v>
      </c>
      <c r="Q31" s="2">
        <f>+C31-15018.5</f>
        <v>34798.636200000001</v>
      </c>
    </row>
    <row r="32" spans="1:29">
      <c r="A32" s="33" t="s">
        <v>143</v>
      </c>
      <c r="B32" s="80" t="s">
        <v>38</v>
      </c>
      <c r="C32" s="34">
        <v>51508.048999999999</v>
      </c>
      <c r="D32" s="34" t="s">
        <v>142</v>
      </c>
      <c r="E32">
        <f>+(C32-C$7)/C$8</f>
        <v>11660.006933238281</v>
      </c>
      <c r="F32">
        <f>ROUND(2*E32,0)/2</f>
        <v>11660</v>
      </c>
      <c r="G32">
        <f>+C32-(C$7+F32*C$8)</f>
        <v>5.6799999947543256E-3</v>
      </c>
      <c r="I32">
        <f>G32</f>
        <v>5.6799999947543256E-3</v>
      </c>
      <c r="P32">
        <f>+D$11+D$12*F32+D$13*F32^2</f>
        <v>2.5265941594333572E-2</v>
      </c>
      <c r="Q32" s="2">
        <f>+C32-15018.5</f>
        <v>36489.548999999999</v>
      </c>
    </row>
    <row r="33" spans="1:17">
      <c r="A33" s="35" t="s">
        <v>40</v>
      </c>
      <c r="B33" s="35"/>
      <c r="C33" s="13">
        <v>51869.34</v>
      </c>
      <c r="D33" s="13"/>
      <c r="E33">
        <f>+(C33-C$7)/C$8</f>
        <v>12101.013375779065</v>
      </c>
      <c r="F33">
        <f>ROUND(2*E33,0)/2</f>
        <v>12101</v>
      </c>
      <c r="G33">
        <f>+C33-(C$7+F33*C$8)</f>
        <v>1.0957999991660472E-2</v>
      </c>
      <c r="I33">
        <f>G33</f>
        <v>1.0957999991660472E-2</v>
      </c>
      <c r="P33">
        <f>+D$11+D$12*F33+D$13*F33^2</f>
        <v>2.7554531380326201E-2</v>
      </c>
      <c r="Q33" s="2">
        <f>+C33-15018.5</f>
        <v>36850.839999999997</v>
      </c>
    </row>
    <row r="34" spans="1:17">
      <c r="A34" s="33" t="s">
        <v>146</v>
      </c>
      <c r="B34" s="80" t="s">
        <v>38</v>
      </c>
      <c r="C34" s="34">
        <v>53008.084999999999</v>
      </c>
      <c r="D34" s="34" t="s">
        <v>145</v>
      </c>
      <c r="E34">
        <f>+(C34-C$7)/C$8</f>
        <v>13491.011691295118</v>
      </c>
      <c r="F34">
        <f>ROUND(2*E34,0)/2</f>
        <v>13491</v>
      </c>
      <c r="G34">
        <f>+C34-(C$7+F34*C$8)</f>
        <v>9.5779999974183738E-3</v>
      </c>
      <c r="I34">
        <f>G34</f>
        <v>9.5779999974183738E-3</v>
      </c>
      <c r="P34">
        <f>+D$11+D$12*F34+D$13*F34^2</f>
        <v>3.5241387060302963E-2</v>
      </c>
      <c r="Q34" s="2">
        <f>+C34-15018.5</f>
        <v>37989.584999999999</v>
      </c>
    </row>
    <row r="35" spans="1:17">
      <c r="A35" s="33" t="s">
        <v>146</v>
      </c>
      <c r="B35" s="80" t="s">
        <v>38</v>
      </c>
      <c r="C35" s="34">
        <v>53013.03</v>
      </c>
      <c r="D35" s="34" t="s">
        <v>145</v>
      </c>
      <c r="E35">
        <f>+(C35-C$7)/C$8</f>
        <v>13497.047758781891</v>
      </c>
      <c r="F35">
        <f>ROUND(2*E35,0)/2</f>
        <v>13497</v>
      </c>
      <c r="G35">
        <f>+C35-(C$7+F35*C$8)</f>
        <v>3.9125999996031169E-2</v>
      </c>
      <c r="I35">
        <f>G35</f>
        <v>3.9125999996031169E-2</v>
      </c>
      <c r="P35">
        <f>+D$11+D$12*F35+D$13*F35^2</f>
        <v>3.5276125668302863E-2</v>
      </c>
      <c r="Q35" s="2">
        <f>+C35-15018.5</f>
        <v>37994.53</v>
      </c>
    </row>
    <row r="36" spans="1:17">
      <c r="A36" s="33" t="s">
        <v>146</v>
      </c>
      <c r="B36" s="80" t="s">
        <v>38</v>
      </c>
      <c r="C36" s="34">
        <v>53031.034</v>
      </c>
      <c r="D36" s="34" t="s">
        <v>145</v>
      </c>
      <c r="E36">
        <f>+(C36-C$7)/C$8</f>
        <v>13519.024171124034</v>
      </c>
      <c r="F36">
        <f>ROUND(2*E36,0)/2</f>
        <v>13519</v>
      </c>
      <c r="G36">
        <f>+C36-(C$7+F36*C$8)</f>
        <v>1.9801999995252118E-2</v>
      </c>
      <c r="I36">
        <f>G36</f>
        <v>1.9801999995252118E-2</v>
      </c>
      <c r="P36">
        <f>+D$11+D$12*F36+D$13*F36^2</f>
        <v>3.5403615140302498E-2</v>
      </c>
      <c r="Q36" s="2">
        <f>+C36-15018.5</f>
        <v>38012.534</v>
      </c>
    </row>
    <row r="37" spans="1:17">
      <c r="A37" s="33" t="s">
        <v>146</v>
      </c>
      <c r="B37" s="80" t="s">
        <v>38</v>
      </c>
      <c r="C37" s="34">
        <v>53040.04</v>
      </c>
      <c r="D37" s="34" t="s">
        <v>145</v>
      </c>
      <c r="E37">
        <f>+(C37-C$7)/C$8</f>
        <v>13530.017259857279</v>
      </c>
      <c r="F37">
        <f>ROUND(2*E37,0)/2</f>
        <v>13530</v>
      </c>
      <c r="G37">
        <f>+C37-(C$7+F37*C$8)</f>
        <v>1.4139999999315478E-2</v>
      </c>
      <c r="I37">
        <f>G37</f>
        <v>1.4139999999315478E-2</v>
      </c>
      <c r="P37">
        <f>+D$11+D$12*F37+D$13*F37^2</f>
        <v>3.5467427394302316E-2</v>
      </c>
      <c r="Q37" s="2">
        <f>+C37-15018.5</f>
        <v>38021.54</v>
      </c>
    </row>
    <row r="38" spans="1:17">
      <c r="A38" s="33" t="s">
        <v>151</v>
      </c>
      <c r="B38" s="80" t="s">
        <v>38</v>
      </c>
      <c r="C38" s="34">
        <v>53714.275500000003</v>
      </c>
      <c r="D38" s="34" t="s">
        <v>119</v>
      </c>
      <c r="E38">
        <f>+(C38-C$7)/C$8</f>
        <v>14353.01644691068</v>
      </c>
      <c r="F38">
        <f>ROUND(2*E38,0)/2</f>
        <v>14353</v>
      </c>
      <c r="G38">
        <f>+C38-(C$7+F38*C$8)</f>
        <v>1.3473999999405351E-2</v>
      </c>
      <c r="I38">
        <f>G38</f>
        <v>1.3473999999405351E-2</v>
      </c>
      <c r="P38">
        <f>+D$11+D$12*F38+D$13*F38^2</f>
        <v>4.0369411268288559E-2</v>
      </c>
      <c r="Q38" s="2">
        <f>+C38-15018.5</f>
        <v>38695.775500000003</v>
      </c>
    </row>
    <row r="39" spans="1:17">
      <c r="A39" s="33" t="s">
        <v>153</v>
      </c>
      <c r="B39" s="80" t="s">
        <v>38</v>
      </c>
      <c r="C39" s="34">
        <v>53778.993799999997</v>
      </c>
      <c r="D39" s="34" t="s">
        <v>119</v>
      </c>
      <c r="E39">
        <f>+(C39-C$7)/C$8</f>
        <v>14432.014227786163</v>
      </c>
      <c r="F39">
        <f>ROUND(2*E39,0)/2</f>
        <v>14432</v>
      </c>
      <c r="G39">
        <f>+C39-(C$7+F39*C$8)</f>
        <v>1.1655999995127786E-2</v>
      </c>
      <c r="I39">
        <f>G39</f>
        <v>1.1655999995127786E-2</v>
      </c>
      <c r="P39">
        <f>+D$11+D$12*F39+D$13*F39^2</f>
        <v>4.0853208058287238E-2</v>
      </c>
      <c r="Q39" s="2">
        <f>+C39-15018.5</f>
        <v>38760.493799999997</v>
      </c>
    </row>
    <row r="40" spans="1:17">
      <c r="A40" s="33" t="s">
        <v>146</v>
      </c>
      <c r="B40" s="80" t="s">
        <v>38</v>
      </c>
      <c r="C40" s="34">
        <v>54109.133999999998</v>
      </c>
      <c r="D40" s="34" t="s">
        <v>145</v>
      </c>
      <c r="E40">
        <f>+(C40-C$7)/C$8</f>
        <v>14834.996740889743</v>
      </c>
      <c r="F40">
        <f>ROUND(2*E40,0)/2</f>
        <v>14835</v>
      </c>
      <c r="G40">
        <f>+C40-(C$7+F40*C$8)</f>
        <v>-2.6700000089476816E-3</v>
      </c>
      <c r="I40">
        <f>G40</f>
        <v>-2.6700000089476816E-3</v>
      </c>
      <c r="P40">
        <f>+D$11+D$12*F40+D$13*F40^2</f>
        <v>4.3357313844280501E-2</v>
      </c>
      <c r="Q40" s="2">
        <f>+C40-15018.5</f>
        <v>39090.633999999998</v>
      </c>
    </row>
    <row r="41" spans="1:17">
      <c r="A41" s="11" t="s">
        <v>47</v>
      </c>
      <c r="B41" s="12" t="s">
        <v>38</v>
      </c>
      <c r="C41" s="13">
        <v>54120.615700000002</v>
      </c>
      <c r="D41" s="13">
        <v>1.1999999999999999E-3</v>
      </c>
      <c r="E41">
        <f>+(C41-C$7)/C$8</f>
        <v>14849.011769416116</v>
      </c>
      <c r="F41">
        <f>ROUND(2*E41,0)/2</f>
        <v>14849</v>
      </c>
      <c r="G41">
        <f>+C41-(C$7+F41*C$8)</f>
        <v>9.6419999972567894E-3</v>
      </c>
      <c r="I41">
        <f>G41</f>
        <v>9.6419999972567894E-3</v>
      </c>
      <c r="P41">
        <f>+D$11+D$12*F41+D$13*F41^2</f>
        <v>4.3445390980280267E-2</v>
      </c>
      <c r="Q41" s="2">
        <f>+C41-15018.5</f>
        <v>39102.115700000002</v>
      </c>
    </row>
    <row r="42" spans="1:17">
      <c r="A42" s="78" t="s">
        <v>146</v>
      </c>
      <c r="B42" s="78" t="s">
        <v>34</v>
      </c>
      <c r="C42" s="72">
        <v>55213.072999999997</v>
      </c>
      <c r="D42" s="72" t="s">
        <v>145</v>
      </c>
      <c r="E42">
        <f>+(C42-C$7)/C$8</f>
        <v>16182.509441654594</v>
      </c>
      <c r="F42">
        <f>ROUND(2*E42,0)/2</f>
        <v>16182.5</v>
      </c>
      <c r="G42">
        <f>+C42-(C$7+F42*C$8)</f>
        <v>7.734999991953373E-3</v>
      </c>
      <c r="I42">
        <f>G42</f>
        <v>7.734999991953373E-3</v>
      </c>
      <c r="P42">
        <f>+D$11+D$12*F42+D$13*F42^2</f>
        <v>5.2168959956757972E-2</v>
      </c>
      <c r="Q42" s="2">
        <f>+C42-15018.5</f>
        <v>40194.572999999997</v>
      </c>
    </row>
    <row r="43" spans="1:17">
      <c r="A43" s="78" t="s">
        <v>146</v>
      </c>
      <c r="B43" s="78" t="s">
        <v>34</v>
      </c>
      <c r="C43" s="72">
        <v>55534.203000000001</v>
      </c>
      <c r="D43" s="72" t="s">
        <v>145</v>
      </c>
      <c r="E43">
        <f>+(C43-C$7)/C$8</f>
        <v>16574.493739334652</v>
      </c>
      <c r="F43">
        <f>ROUND(2*E43,0)/2</f>
        <v>16574.5</v>
      </c>
      <c r="G43">
        <f>+C43-(C$7+F43*C$8)</f>
        <v>-5.1290000046719797E-3</v>
      </c>
      <c r="I43">
        <f>G43</f>
        <v>-5.1290000046719797E-3</v>
      </c>
      <c r="P43">
        <f>+D$11+D$12*F43+D$13*F43^2</f>
        <v>5.4859178340751422E-2</v>
      </c>
      <c r="Q43" s="2">
        <f>+C43-15018.5</f>
        <v>40515.703000000001</v>
      </c>
    </row>
    <row r="44" spans="1:17">
      <c r="A44" s="78" t="s">
        <v>153</v>
      </c>
      <c r="B44" s="78" t="s">
        <v>34</v>
      </c>
      <c r="C44" s="72">
        <v>56323.981200000002</v>
      </c>
      <c r="D44" s="72" t="s">
        <v>159</v>
      </c>
      <c r="E44">
        <f>+(C44-C$7)/C$8</f>
        <v>17538.529030494039</v>
      </c>
      <c r="F44">
        <f>ROUND(2*E44,0)/2</f>
        <v>17538.5</v>
      </c>
      <c r="G44">
        <f>+C44-(C$7+F44*C$8)</f>
        <v>2.3782999996910803E-2</v>
      </c>
      <c r="I44">
        <f>G44</f>
        <v>2.3782999996910803E-2</v>
      </c>
      <c r="P44">
        <f>+D$11+D$12*F44+D$13*F44^2</f>
        <v>6.1718055692735307E-2</v>
      </c>
      <c r="Q44" s="2">
        <f>+C44-15018.5</f>
        <v>41305.481200000002</v>
      </c>
    </row>
    <row r="45" spans="1:17">
      <c r="A45" s="73" t="s">
        <v>167</v>
      </c>
      <c r="B45" s="85" t="s">
        <v>38</v>
      </c>
      <c r="C45" s="73">
        <v>56714.340199999999</v>
      </c>
      <c r="D45" s="73">
        <v>2.9999999999999997E-4</v>
      </c>
      <c r="E45">
        <f>+(C45-C$7)/C$8</f>
        <v>18015.017052348383</v>
      </c>
      <c r="F45">
        <f>ROUND(2*E45,0)/2</f>
        <v>18015</v>
      </c>
      <c r="G45">
        <f>+C45-(C$7+F45*C$8)</f>
        <v>1.3969999992696103E-2</v>
      </c>
      <c r="I45">
        <f>G45</f>
        <v>1.3969999992696103E-2</v>
      </c>
      <c r="P45">
        <f>+D$11+D$12*F45+D$13*F45^2</f>
        <v>6.5236031844227341E-2</v>
      </c>
      <c r="Q45" s="2">
        <f>+C45-15018.5</f>
        <v>41695.840199999999</v>
      </c>
    </row>
    <row r="46" spans="1:17">
      <c r="A46" s="73" t="s">
        <v>167</v>
      </c>
      <c r="B46" s="85" t="s">
        <v>34</v>
      </c>
      <c r="C46" s="73">
        <v>56730.314700000003</v>
      </c>
      <c r="D46" s="73">
        <v>5.0000000000000001E-4</v>
      </c>
      <c r="E46">
        <f>+(C46-C$7)/C$8</f>
        <v>18034.516174707838</v>
      </c>
      <c r="F46">
        <f>ROUND(2*E46,0)/2</f>
        <v>18034.5</v>
      </c>
      <c r="G46">
        <f>+C46-(C$7+F46*C$8)</f>
        <v>1.3250999996671453E-2</v>
      </c>
      <c r="I46">
        <f>G46</f>
        <v>1.3250999996671453E-2</v>
      </c>
      <c r="P46">
        <f>+D$11+D$12*F46+D$13*F46^2</f>
        <v>6.5381798380727024E-2</v>
      </c>
      <c r="Q46" s="2">
        <f>+C46-15018.5</f>
        <v>41711.814700000003</v>
      </c>
    </row>
    <row r="47" spans="1:17">
      <c r="A47" s="73" t="s">
        <v>167</v>
      </c>
      <c r="B47" s="85" t="s">
        <v>38</v>
      </c>
      <c r="C47" s="73">
        <v>56737.279699999999</v>
      </c>
      <c r="D47" s="73">
        <v>2.9999999999999997E-4</v>
      </c>
      <c r="E47">
        <f>+(C47-C$7)/C$8</f>
        <v>18043.017936092139</v>
      </c>
      <c r="F47">
        <f>ROUND(2*E47,0)/2</f>
        <v>18043</v>
      </c>
      <c r="G47">
        <f>+C47-(C$7+F47*C$8)</f>
        <v>1.4693999997689389E-2</v>
      </c>
      <c r="I47">
        <f>G47</f>
        <v>1.4693999997689389E-2</v>
      </c>
      <c r="P47">
        <f>+D$11+D$12*F47+D$13*F47^2</f>
        <v>6.544538190822688E-2</v>
      </c>
      <c r="Q47" s="2">
        <f>+C47-15018.5</f>
        <v>41718.779699999999</v>
      </c>
    </row>
    <row r="48" spans="1:17">
      <c r="A48" s="82" t="s">
        <v>166</v>
      </c>
      <c r="B48" s="83" t="s">
        <v>34</v>
      </c>
      <c r="C48" s="84">
        <v>57028.517999999996</v>
      </c>
      <c r="D48" s="84">
        <v>8.0000000000000002E-3</v>
      </c>
      <c r="E48">
        <f>+(C48-C$7)/C$8</f>
        <v>18398.515212843082</v>
      </c>
      <c r="F48">
        <f>ROUND(2*E48,0)/2</f>
        <v>18398.5</v>
      </c>
      <c r="G48">
        <f>+C48-(C$7+F48*C$8)</f>
        <v>1.2462999991839752E-2</v>
      </c>
      <c r="I48">
        <f>G48</f>
        <v>1.2462999991839752E-2</v>
      </c>
      <c r="P48">
        <f>+D$11+D$12*F48+D$13*F48^2</f>
        <v>6.8128738212720932E-2</v>
      </c>
      <c r="Q48" s="2">
        <f>+C48-15018.5</f>
        <v>42010.017999999996</v>
      </c>
    </row>
    <row r="49" spans="1:17">
      <c r="A49" s="86" t="s">
        <v>168</v>
      </c>
      <c r="B49" s="87" t="s">
        <v>38</v>
      </c>
      <c r="C49" s="86">
        <v>57033.022900000004</v>
      </c>
      <c r="D49" s="86" t="s">
        <v>159</v>
      </c>
      <c r="E49">
        <f>+(C49-C$7)/C$8</f>
        <v>18404.014076426745</v>
      </c>
      <c r="F49">
        <f>ROUND(2*E49,0)/2</f>
        <v>18404</v>
      </c>
      <c r="G49">
        <f>+C49-(C$7+F49*C$8)</f>
        <v>1.1531999996805098E-2</v>
      </c>
      <c r="I49">
        <f>G49</f>
        <v>1.1531999996805098E-2</v>
      </c>
      <c r="P49">
        <f>+D$11+D$12*F49+D$13*F49^2</f>
        <v>6.8170622170220838E-2</v>
      </c>
      <c r="Q49" s="2">
        <f>+C49-15018.5</f>
        <v>42014.522900000004</v>
      </c>
    </row>
    <row r="50" spans="1:17">
      <c r="A50" s="94" t="s">
        <v>172</v>
      </c>
      <c r="B50" s="95" t="s">
        <v>38</v>
      </c>
      <c r="C50" s="96">
        <v>59224.078000000212</v>
      </c>
      <c r="D50" s="94" t="s">
        <v>119</v>
      </c>
      <c r="E50">
        <f>+(C50-C$7)/C$8</f>
        <v>21078.504764160294</v>
      </c>
      <c r="F50">
        <f>ROUND(2*E50,0)/2</f>
        <v>21078.5</v>
      </c>
      <c r="G50">
        <f>+C50-(C$7+F50*C$8)</f>
        <v>3.9030002080835402E-3</v>
      </c>
      <c r="I50">
        <f>G50</f>
        <v>3.9030002080835402E-3</v>
      </c>
      <c r="P50">
        <f>+D$11+D$12*F50+D$13*F50^2</f>
        <v>8.9870833172676134E-2</v>
      </c>
      <c r="Q50" s="2">
        <f>+C50-15018.5</f>
        <v>44205.578000000212</v>
      </c>
    </row>
    <row r="51" spans="1:17">
      <c r="A51" s="94" t="s">
        <v>172</v>
      </c>
      <c r="B51" s="95" t="s">
        <v>38</v>
      </c>
      <c r="C51" s="96">
        <v>59224.086999999825</v>
      </c>
      <c r="D51" s="94" t="s">
        <v>174</v>
      </c>
      <c r="E51">
        <f>+(C51-C$7)/C$8</f>
        <v>21078.515749924711</v>
      </c>
      <c r="F51">
        <f>ROUND(2*E51,0)/2</f>
        <v>21078.5</v>
      </c>
      <c r="G51">
        <f>+C51-(C$7+F51*C$8)</f>
        <v>1.2902999820653349E-2</v>
      </c>
      <c r="I51">
        <f>G51</f>
        <v>1.2902999820653349E-2</v>
      </c>
      <c r="P51">
        <f>+D$11+D$12*F51+D$13*F51^2</f>
        <v>8.9870833172676134E-2</v>
      </c>
      <c r="Q51" s="2">
        <f>+C51-15018.5</f>
        <v>44205.586999999825</v>
      </c>
    </row>
    <row r="52" spans="1:17">
      <c r="A52" s="94" t="s">
        <v>173</v>
      </c>
      <c r="B52" s="95" t="s">
        <v>34</v>
      </c>
      <c r="C52" s="96">
        <v>59299.459999999963</v>
      </c>
      <c r="D52" s="94">
        <v>0.01</v>
      </c>
      <c r="E52">
        <f>+(C52-C$7)/C$8</f>
        <v>21170.519089597408</v>
      </c>
      <c r="F52">
        <f>ROUND(2*E52,0)/2</f>
        <v>21170.5</v>
      </c>
      <c r="G52">
        <f>+C52-(C$7+F52*C$8)</f>
        <v>1.5638999961083755E-2</v>
      </c>
      <c r="I52">
        <f>G52</f>
        <v>1.5638999961083755E-2</v>
      </c>
      <c r="P52">
        <f>+D$11+D$12*F52+D$13*F52^2</f>
        <v>9.0664638060674596E-2</v>
      </c>
      <c r="Q52" s="2">
        <f>+C52-15018.5</f>
        <v>44280.959999999963</v>
      </c>
    </row>
    <row r="53" spans="1:17">
      <c r="A53" s="94" t="s">
        <v>172</v>
      </c>
      <c r="B53" s="95" t="s">
        <v>38</v>
      </c>
      <c r="C53" s="96">
        <v>59575.126999999862</v>
      </c>
      <c r="D53" s="94" t="s">
        <v>159</v>
      </c>
      <c r="E53">
        <f>+(C53-C$7)/C$8</f>
        <v>21507.009406255853</v>
      </c>
      <c r="F53">
        <f>ROUND(2*E53,0)/2</f>
        <v>21507</v>
      </c>
      <c r="G53">
        <f>+C53-(C$7+F53*C$8)</f>
        <v>7.7059998584445566E-3</v>
      </c>
      <c r="I53">
        <f>G53</f>
        <v>7.7059998584445566E-3</v>
      </c>
      <c r="P53">
        <f>+D$11+D$12*F53+D$13*F53^2</f>
        <v>9.3594885108168976E-2</v>
      </c>
      <c r="Q53" s="2">
        <f>+C53-15018.5</f>
        <v>44556.626999999862</v>
      </c>
    </row>
    <row r="54" spans="1:17">
      <c r="A54" s="94" t="s">
        <v>172</v>
      </c>
      <c r="B54" s="95" t="s">
        <v>38</v>
      </c>
      <c r="C54" s="96">
        <v>59575.129999999888</v>
      </c>
      <c r="D54" s="94" t="s">
        <v>119</v>
      </c>
      <c r="E54">
        <f>+(C54-C$7)/C$8</f>
        <v>21507.013068177515</v>
      </c>
      <c r="F54">
        <f>ROUND(2*E54,0)/2</f>
        <v>21507</v>
      </c>
      <c r="G54">
        <f>+C54-(C$7+F54*C$8)</f>
        <v>1.0705999884521589E-2</v>
      </c>
      <c r="I54">
        <f>G54</f>
        <v>1.0705999884521589E-2</v>
      </c>
      <c r="P54">
        <f>+D$11+D$12*F54+D$13*F54^2</f>
        <v>9.3594885108168976E-2</v>
      </c>
      <c r="Q54" s="2">
        <f>+C54-15018.5</f>
        <v>44556.629999999888</v>
      </c>
    </row>
    <row r="55" spans="1:17">
      <c r="A55" s="97" t="s">
        <v>176</v>
      </c>
      <c r="B55" s="98" t="s">
        <v>38</v>
      </c>
      <c r="C55" s="99">
        <v>59634.941000000108</v>
      </c>
      <c r="D55" s="10"/>
      <c r="E55">
        <f>+(C55-C$7)/C$8</f>
        <v>21580.020799714985</v>
      </c>
      <c r="F55">
        <f>ROUND(2*E55,0)/2</f>
        <v>21580</v>
      </c>
      <c r="G55">
        <f>+C55-(C$7+F55*C$8)</f>
        <v>1.7040000107954256E-2</v>
      </c>
      <c r="I55">
        <f>G55</f>
        <v>1.7040000107954256E-2</v>
      </c>
      <c r="P55">
        <f>+D$11+D$12*F55+D$13*F55^2</f>
        <v>9.4236130394167755E-2</v>
      </c>
      <c r="Q55" s="2">
        <f>+C55-15018.5</f>
        <v>44616.441000000108</v>
      </c>
    </row>
    <row r="56" spans="1:17">
      <c r="A56" s="97" t="s">
        <v>176</v>
      </c>
      <c r="B56" s="98" t="s">
        <v>38</v>
      </c>
      <c r="C56" s="99">
        <v>59634.94299999997</v>
      </c>
      <c r="D56" s="10"/>
      <c r="E56">
        <f>+(C56-C$7)/C$8</f>
        <v>21580.023240995903</v>
      </c>
      <c r="F56">
        <f>ROUND(2*E56,0)/2</f>
        <v>21580</v>
      </c>
      <c r="G56">
        <f>+C56-(C$7+F56*C$8)</f>
        <v>1.9039999970118515E-2</v>
      </c>
      <c r="I56">
        <f>G56</f>
        <v>1.9039999970118515E-2</v>
      </c>
      <c r="P56">
        <f>+D$11+D$12*F56+D$13*F56^2</f>
        <v>9.4236130394167755E-2</v>
      </c>
      <c r="Q56" s="2">
        <f>+C56-15018.5</f>
        <v>44616.44299999997</v>
      </c>
    </row>
    <row r="57" spans="1:17">
      <c r="A57" s="94" t="s">
        <v>175</v>
      </c>
      <c r="B57" s="95" t="s">
        <v>34</v>
      </c>
      <c r="C57" s="96">
        <v>59650.504999999997</v>
      </c>
      <c r="D57" s="94">
        <v>5.0000000000000001E-3</v>
      </c>
      <c r="E57">
        <f>+(C57-C$7)/C$8</f>
        <v>21599.018849131262</v>
      </c>
      <c r="F57">
        <f>ROUND(2*E57,0)/2</f>
        <v>21599</v>
      </c>
      <c r="G57">
        <f>+C57-(C$7+F57*C$8)</f>
        <v>1.5441999996255618E-2</v>
      </c>
      <c r="I57">
        <f>G57</f>
        <v>1.5441999996255618E-2</v>
      </c>
      <c r="P57">
        <f>+D$11+D$12*F57+D$13*F57^2</f>
        <v>9.4403354980167428E-2</v>
      </c>
      <c r="Q57" s="2">
        <f>+C57-15018.5</f>
        <v>44632.004999999997</v>
      </c>
    </row>
    <row r="58" spans="1:17">
      <c r="C58" s="10"/>
      <c r="D58" s="10"/>
    </row>
    <row r="59" spans="1:17">
      <c r="C59" s="10"/>
      <c r="D59" s="10"/>
    </row>
    <row r="60" spans="1:17">
      <c r="C60" s="10"/>
      <c r="D60" s="10"/>
    </row>
    <row r="61" spans="1:17">
      <c r="C61" s="10"/>
      <c r="D61" s="10"/>
    </row>
    <row r="62" spans="1:17">
      <c r="C62" s="10"/>
      <c r="D62" s="10"/>
    </row>
    <row r="63" spans="1:17">
      <c r="C63" s="10"/>
      <c r="D63" s="10"/>
    </row>
    <row r="64" spans="1:17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</sheetData>
  <sortState xmlns:xlrd2="http://schemas.microsoft.com/office/spreadsheetml/2017/richdata2" ref="A21:S57">
    <sortCondition ref="C21:C57"/>
  </sortState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2"/>
  </sheetPr>
  <dimension ref="A1:U233"/>
  <sheetViews>
    <sheetView workbookViewId="0">
      <selection activeCell="C13" sqref="C13"/>
    </sheetView>
  </sheetViews>
  <sheetFormatPr defaultRowHeight="12.75"/>
  <cols>
    <col min="2" max="2" width="10.85546875" customWidth="1"/>
  </cols>
  <sheetData>
    <row r="1" spans="1:21" ht="18.75" thickBot="1">
      <c r="A1" s="36" t="s">
        <v>51</v>
      </c>
      <c r="B1" s="17"/>
      <c r="C1" s="17"/>
      <c r="D1" s="23" t="s">
        <v>122</v>
      </c>
      <c r="E1" s="17"/>
      <c r="F1" s="17"/>
      <c r="G1" s="17"/>
      <c r="H1" s="17"/>
      <c r="K1" s="37" t="s">
        <v>52</v>
      </c>
      <c r="L1" s="17" t="s">
        <v>53</v>
      </c>
      <c r="M1" s="17">
        <f ca="1">F18*H18-G18*G18</f>
        <v>869.84138567528134</v>
      </c>
      <c r="N1" s="17"/>
      <c r="O1" s="17"/>
      <c r="P1" s="17"/>
      <c r="Q1" s="17"/>
      <c r="R1" s="17">
        <v>1</v>
      </c>
      <c r="S1" s="17" t="s">
        <v>54</v>
      </c>
      <c r="T1" s="38" t="s">
        <v>10</v>
      </c>
      <c r="U1" s="38" t="s">
        <v>121</v>
      </c>
    </row>
    <row r="2" spans="1:21">
      <c r="A2" s="17"/>
      <c r="B2" s="17"/>
      <c r="C2" s="17"/>
      <c r="D2" s="17"/>
      <c r="E2" s="17"/>
      <c r="F2" s="17"/>
      <c r="G2" s="17"/>
      <c r="H2" s="17"/>
      <c r="K2" s="37" t="s">
        <v>55</v>
      </c>
      <c r="L2" s="17" t="s">
        <v>56</v>
      </c>
      <c r="M2" s="17">
        <f ca="1">+D18*H18-F18*G18</f>
        <v>906.91036900405015</v>
      </c>
      <c r="N2" s="17"/>
      <c r="O2" s="17"/>
      <c r="P2" s="17"/>
      <c r="Q2" s="17"/>
      <c r="R2" s="17">
        <v>2</v>
      </c>
      <c r="S2" s="17" t="s">
        <v>50</v>
      </c>
      <c r="T2" s="17">
        <v>1.4</v>
      </c>
      <c r="U2">
        <f ca="1">+E$4+E$5*T2+E$6*T2^2</f>
        <v>-0.11509639066946979</v>
      </c>
    </row>
    <row r="3" spans="1:21" ht="13.5" thickBot="1">
      <c r="A3" s="17" t="s">
        <v>57</v>
      </c>
      <c r="B3" s="17" t="s">
        <v>58</v>
      </c>
      <c r="C3" s="17"/>
      <c r="D3" s="17"/>
      <c r="E3" s="39" t="s">
        <v>59</v>
      </c>
      <c r="F3" s="39" t="s">
        <v>60</v>
      </c>
      <c r="G3" s="39" t="s">
        <v>61</v>
      </c>
      <c r="H3" s="39" t="s">
        <v>62</v>
      </c>
      <c r="K3" s="37" t="s">
        <v>63</v>
      </c>
      <c r="L3" s="17" t="s">
        <v>64</v>
      </c>
      <c r="M3" s="17">
        <f ca="1">+D18*G18-F18*F18</f>
        <v>226.19983807909011</v>
      </c>
      <c r="N3" s="17"/>
      <c r="O3" s="17"/>
      <c r="P3" s="17"/>
      <c r="Q3" s="17"/>
      <c r="R3" s="17">
        <v>3</v>
      </c>
      <c r="S3" s="17" t="s">
        <v>65</v>
      </c>
      <c r="T3" s="17">
        <v>1.45</v>
      </c>
      <c r="U3">
        <f t="shared" ref="U3:U24" ca="1" si="0">+E$4+E$5*T3+E$6*T3^2</f>
        <v>-0.11882978817756071</v>
      </c>
    </row>
    <row r="4" spans="1:21">
      <c r="A4" s="17" t="s">
        <v>66</v>
      </c>
      <c r="B4" s="17" t="s">
        <v>67</v>
      </c>
      <c r="C4" s="17"/>
      <c r="D4" s="40" t="s">
        <v>68</v>
      </c>
      <c r="E4" s="41">
        <f ca="1">(E18*M1-I18*M2+J18*M3)/M7</f>
        <v>2.0755076647295282E-4</v>
      </c>
      <c r="F4" s="42">
        <f ca="1">+E7/M7*M18</f>
        <v>7.3136989579440717E-3</v>
      </c>
      <c r="G4" s="43">
        <f>+B18</f>
        <v>1</v>
      </c>
      <c r="H4" s="44">
        <f ca="1">ABS(F4/E4)</f>
        <v>35.238120688401139</v>
      </c>
      <c r="K4" s="37" t="s">
        <v>69</v>
      </c>
      <c r="L4" s="17" t="s">
        <v>70</v>
      </c>
      <c r="M4" s="17">
        <f ca="1">+D17*H18-F18*F18</f>
        <v>1855.2958188536641</v>
      </c>
      <c r="N4" s="17"/>
      <c r="O4" s="17"/>
      <c r="P4" s="17"/>
      <c r="Q4" s="17"/>
      <c r="R4" s="17">
        <v>4</v>
      </c>
      <c r="S4" s="17" t="s">
        <v>71</v>
      </c>
      <c r="T4" s="17">
        <v>1.5</v>
      </c>
      <c r="U4">
        <f t="shared" ca="1" si="0"/>
        <v>-0.12253666152011126</v>
      </c>
    </row>
    <row r="5" spans="1:21">
      <c r="A5" s="17" t="s">
        <v>72</v>
      </c>
      <c r="B5" s="45">
        <v>40323</v>
      </c>
      <c r="C5" s="17"/>
      <c r="D5" s="46" t="s">
        <v>73</v>
      </c>
      <c r="E5" s="47">
        <f ca="1">+(-E18*M2+I18*M4-J18*M5)/M7</f>
        <v>-8.9786724519838421E-2</v>
      </c>
      <c r="F5" s="48">
        <f ca="1">N18*E7/M7</f>
        <v>1.0681288112317031E-2</v>
      </c>
      <c r="G5" s="49">
        <f>+B18/A18</f>
        <v>1E-4</v>
      </c>
      <c r="H5" s="44">
        <f ca="1">ABS(F5/E5)</f>
        <v>0.11896288866130755</v>
      </c>
      <c r="K5" s="37" t="s">
        <v>74</v>
      </c>
      <c r="L5" s="17" t="s">
        <v>75</v>
      </c>
      <c r="M5" s="17">
        <f ca="1">+D17*G18-D18*F18</f>
        <v>631.75379424099265</v>
      </c>
      <c r="N5" s="17"/>
      <c r="O5" s="17"/>
      <c r="P5" s="17"/>
      <c r="Q5" s="17"/>
      <c r="R5" s="17">
        <v>5</v>
      </c>
      <c r="S5" s="17" t="s">
        <v>76</v>
      </c>
      <c r="T5" s="17">
        <v>1.55</v>
      </c>
      <c r="U5">
        <f t="shared" ca="1" si="0"/>
        <v>-0.12621701069712143</v>
      </c>
    </row>
    <row r="6" spans="1:21" ht="13.5" thickBot="1">
      <c r="A6" s="17"/>
      <c r="B6" s="17"/>
      <c r="D6" s="50" t="s">
        <v>77</v>
      </c>
      <c r="E6" s="51">
        <f ca="1">+(E18*M3-I18*M5+J18*M6)/M7</f>
        <v>5.3048331080770735E-3</v>
      </c>
      <c r="F6" s="52">
        <f ca="1">O18*E7/M7</f>
        <v>3.8017446574220375E-3</v>
      </c>
      <c r="G6" s="53">
        <f>+B18/A18^2</f>
        <v>1E-8</v>
      </c>
      <c r="H6" s="44">
        <f ca="1">ABS(F6/E6)</f>
        <v>0.71665678824722079</v>
      </c>
      <c r="K6" s="54" t="s">
        <v>78</v>
      </c>
      <c r="L6" s="55" t="s">
        <v>79</v>
      </c>
      <c r="M6" s="55">
        <f ca="1">+D17*F18-D18*D18</f>
        <v>235.03459705999944</v>
      </c>
      <c r="N6" s="17"/>
      <c r="O6" s="17"/>
      <c r="P6" s="17"/>
      <c r="Q6" s="17"/>
      <c r="R6" s="17">
        <v>6</v>
      </c>
      <c r="S6" s="17" t="s">
        <v>80</v>
      </c>
      <c r="T6" s="17">
        <v>1.6</v>
      </c>
      <c r="U6">
        <f t="shared" ca="1" si="0"/>
        <v>-0.12987083570859123</v>
      </c>
    </row>
    <row r="7" spans="1:21">
      <c r="B7" s="17"/>
      <c r="C7" s="17"/>
      <c r="D7" s="23" t="s">
        <v>81</v>
      </c>
      <c r="E7" s="56">
        <f ca="1">SQRT(L18/(D17-3))</f>
        <v>1.0401362275255821E-2</v>
      </c>
      <c r="F7" s="17"/>
      <c r="G7" s="57">
        <f>+B22</f>
        <v>0</v>
      </c>
      <c r="H7" s="17"/>
      <c r="K7" s="37" t="s">
        <v>82</v>
      </c>
      <c r="L7" s="17" t="s">
        <v>83</v>
      </c>
      <c r="M7" s="17">
        <f ca="1">+D17*M1-D18*M2+F18*M3</f>
        <v>1759.3261273085845</v>
      </c>
      <c r="N7" s="17"/>
      <c r="O7" s="17"/>
      <c r="P7" s="17"/>
      <c r="Q7" s="17"/>
      <c r="R7" s="17">
        <v>7</v>
      </c>
      <c r="S7" s="17" t="s">
        <v>84</v>
      </c>
      <c r="T7" s="17">
        <v>1.65</v>
      </c>
      <c r="U7">
        <f t="shared" ca="1" si="0"/>
        <v>-0.13349813655452061</v>
      </c>
    </row>
    <row r="8" spans="1:21">
      <c r="B8" s="17"/>
      <c r="C8" s="17"/>
      <c r="D8" s="23" t="s">
        <v>85</v>
      </c>
      <c r="E8" s="17"/>
      <c r="F8" s="58">
        <f ca="1">CORREL(INDIRECT(E12):INDIRECT(E13),INDIRECT(K12):INDIRECT(K13))</f>
        <v>0.9851372368448813</v>
      </c>
      <c r="G8" s="56"/>
      <c r="H8" s="17"/>
      <c r="I8" s="57"/>
      <c r="J8" s="17"/>
      <c r="K8" s="17"/>
      <c r="L8" s="17"/>
      <c r="M8" s="17"/>
      <c r="N8" s="17"/>
      <c r="O8" s="17"/>
      <c r="P8" s="17"/>
      <c r="Q8" s="17"/>
      <c r="R8" s="17">
        <v>8</v>
      </c>
      <c r="S8" s="17" t="s">
        <v>86</v>
      </c>
      <c r="T8" s="17">
        <v>1.7</v>
      </c>
      <c r="U8">
        <f t="shared" ca="1" si="0"/>
        <v>-0.13709891323490964</v>
      </c>
    </row>
    <row r="9" spans="1:21">
      <c r="A9" s="17"/>
      <c r="B9" s="17"/>
      <c r="C9" s="17"/>
      <c r="D9" s="17"/>
      <c r="E9" s="59">
        <f ca="1">E6*G6</f>
        <v>5.3048331080770736E-11</v>
      </c>
      <c r="F9" s="60">
        <f ca="1">H6</f>
        <v>0.71665678824722079</v>
      </c>
      <c r="G9" s="61">
        <f ca="1">F8</f>
        <v>0.9851372368448813</v>
      </c>
      <c r="I9" s="57"/>
      <c r="J9" s="17"/>
      <c r="K9" s="17"/>
      <c r="L9" s="17"/>
      <c r="M9" s="17"/>
      <c r="N9" s="17"/>
      <c r="O9" s="17"/>
      <c r="P9" s="17"/>
      <c r="Q9" s="17"/>
      <c r="R9" s="17">
        <v>9</v>
      </c>
      <c r="S9" s="17" t="s">
        <v>38</v>
      </c>
      <c r="T9" s="17">
        <v>1.75</v>
      </c>
      <c r="U9">
        <f t="shared" ca="1" si="0"/>
        <v>-0.14067316574975827</v>
      </c>
    </row>
    <row r="10" spans="1:2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>
        <v>10</v>
      </c>
      <c r="S10" s="17" t="s">
        <v>87</v>
      </c>
      <c r="T10" s="17">
        <v>1.8</v>
      </c>
      <c r="U10">
        <f t="shared" ca="1" si="0"/>
        <v>-0.14422089409906649</v>
      </c>
    </row>
    <row r="11" spans="1:2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>
        <v>11</v>
      </c>
      <c r="S11" s="17" t="s">
        <v>32</v>
      </c>
      <c r="T11" s="17">
        <v>1.85</v>
      </c>
      <c r="U11">
        <f t="shared" ca="1" si="0"/>
        <v>-0.14774209828283436</v>
      </c>
    </row>
    <row r="12" spans="1:21">
      <c r="A12" s="29">
        <v>21</v>
      </c>
      <c r="B12" s="17" t="s">
        <v>88</v>
      </c>
      <c r="C12" s="62">
        <v>22</v>
      </c>
      <c r="D12" s="5" t="str">
        <f>D$15&amp;$C12</f>
        <v>D22</v>
      </c>
      <c r="E12" s="5" t="str">
        <f t="shared" ref="E12:O12" si="1">E15&amp;$C12</f>
        <v>E22</v>
      </c>
      <c r="F12" s="5" t="str">
        <f t="shared" si="1"/>
        <v>F22</v>
      </c>
      <c r="G12" s="5" t="str">
        <f t="shared" si="1"/>
        <v>G22</v>
      </c>
      <c r="H12" s="5" t="str">
        <f t="shared" si="1"/>
        <v>H22</v>
      </c>
      <c r="I12" s="5" t="str">
        <f t="shared" si="1"/>
        <v>I22</v>
      </c>
      <c r="J12" s="5" t="str">
        <f t="shared" si="1"/>
        <v>J22</v>
      </c>
      <c r="K12" s="5" t="str">
        <f t="shared" si="1"/>
        <v>K22</v>
      </c>
      <c r="L12" s="5" t="str">
        <f t="shared" si="1"/>
        <v>L22</v>
      </c>
      <c r="M12" s="5" t="str">
        <f t="shared" si="1"/>
        <v>M22</v>
      </c>
      <c r="N12" s="5" t="str">
        <f t="shared" si="1"/>
        <v>N22</v>
      </c>
      <c r="O12" s="5" t="str">
        <f t="shared" si="1"/>
        <v>O22</v>
      </c>
      <c r="P12" s="17"/>
      <c r="Q12" s="17"/>
      <c r="R12" s="17">
        <v>12</v>
      </c>
      <c r="S12" s="17" t="s">
        <v>89</v>
      </c>
      <c r="T12" s="17">
        <v>1.9</v>
      </c>
      <c r="U12">
        <f t="shared" ca="1" si="0"/>
        <v>-0.1512367783010618</v>
      </c>
    </row>
    <row r="13" spans="1:21">
      <c r="A13" s="29">
        <f>20+COUNT(A21:A1445)</f>
        <v>42</v>
      </c>
      <c r="B13" s="17" t="s">
        <v>90</v>
      </c>
      <c r="C13" s="62">
        <v>42</v>
      </c>
      <c r="D13" s="5" t="str">
        <f>D$15&amp;$C13</f>
        <v>D42</v>
      </c>
      <c r="E13" s="5" t="str">
        <f t="shared" ref="E13:O13" si="2">E$15&amp;$C13</f>
        <v>E42</v>
      </c>
      <c r="F13" s="5" t="str">
        <f t="shared" si="2"/>
        <v>F42</v>
      </c>
      <c r="G13" s="5" t="str">
        <f t="shared" si="2"/>
        <v>G42</v>
      </c>
      <c r="H13" s="5" t="str">
        <f t="shared" si="2"/>
        <v>H42</v>
      </c>
      <c r="I13" s="5" t="str">
        <f t="shared" si="2"/>
        <v>I42</v>
      </c>
      <c r="J13" s="5" t="str">
        <f t="shared" si="2"/>
        <v>J42</v>
      </c>
      <c r="K13" s="5" t="str">
        <f t="shared" si="2"/>
        <v>K42</v>
      </c>
      <c r="L13" s="5" t="str">
        <f t="shared" si="2"/>
        <v>L42</v>
      </c>
      <c r="M13" s="5" t="str">
        <f t="shared" si="2"/>
        <v>M42</v>
      </c>
      <c r="N13" s="5" t="str">
        <f t="shared" si="2"/>
        <v>N42</v>
      </c>
      <c r="O13" s="5" t="str">
        <f t="shared" si="2"/>
        <v>O42</v>
      </c>
      <c r="P13" s="17"/>
      <c r="Q13" s="17"/>
      <c r="R13" s="17">
        <v>13</v>
      </c>
      <c r="S13" s="17" t="s">
        <v>91</v>
      </c>
      <c r="T13" s="17">
        <v>1.95</v>
      </c>
      <c r="U13">
        <f t="shared" ca="1" si="0"/>
        <v>-0.15470493415374889</v>
      </c>
    </row>
    <row r="14" spans="1:2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>
        <v>14</v>
      </c>
      <c r="S14" s="17" t="s">
        <v>92</v>
      </c>
      <c r="T14" s="17">
        <v>2</v>
      </c>
      <c r="U14">
        <f t="shared" ca="1" si="0"/>
        <v>-0.15814656584089559</v>
      </c>
    </row>
    <row r="15" spans="1:21">
      <c r="A15" s="5"/>
      <c r="B15" s="17"/>
      <c r="C15" s="17"/>
      <c r="D15" s="5" t="str">
        <f t="shared" ref="D15:O15" si="3">VLOOKUP(D16,$R1:$S24,2,FALSE)</f>
        <v>D</v>
      </c>
      <c r="E15" s="5" t="str">
        <f t="shared" si="3"/>
        <v>E</v>
      </c>
      <c r="F15" s="5" t="str">
        <f t="shared" si="3"/>
        <v>F</v>
      </c>
      <c r="G15" s="5" t="str">
        <f t="shared" si="3"/>
        <v>G</v>
      </c>
      <c r="H15" s="5" t="str">
        <f t="shared" si="3"/>
        <v>H</v>
      </c>
      <c r="I15" s="5" t="str">
        <f t="shared" si="3"/>
        <v>I</v>
      </c>
      <c r="J15" s="5" t="str">
        <f t="shared" si="3"/>
        <v>J</v>
      </c>
      <c r="K15" s="5" t="str">
        <f t="shared" si="3"/>
        <v>K</v>
      </c>
      <c r="L15" s="5" t="str">
        <f t="shared" si="3"/>
        <v>L</v>
      </c>
      <c r="M15" s="5" t="str">
        <f t="shared" si="3"/>
        <v>M</v>
      </c>
      <c r="N15" s="5" t="str">
        <f t="shared" si="3"/>
        <v>N</v>
      </c>
      <c r="O15" s="5" t="str">
        <f t="shared" si="3"/>
        <v>O</v>
      </c>
      <c r="P15" s="17"/>
      <c r="Q15" s="17"/>
      <c r="R15" s="17">
        <v>15</v>
      </c>
      <c r="S15" s="17" t="s">
        <v>93</v>
      </c>
      <c r="T15" s="17">
        <v>2.0499999999999998</v>
      </c>
      <c r="U15">
        <f t="shared" ca="1" si="0"/>
        <v>-0.16156167336250191</v>
      </c>
    </row>
    <row r="16" spans="1:21">
      <c r="A16" s="5"/>
      <c r="B16" s="17"/>
      <c r="C16" s="17"/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P16" s="17"/>
      <c r="Q16" s="17"/>
      <c r="R16" s="17">
        <v>16</v>
      </c>
      <c r="S16" s="17" t="s">
        <v>94</v>
      </c>
      <c r="T16" s="17">
        <v>2.1</v>
      </c>
      <c r="U16">
        <f t="shared" ca="1" si="0"/>
        <v>-0.16495025671856786</v>
      </c>
    </row>
    <row r="17" spans="1:21">
      <c r="A17" s="23" t="s">
        <v>95</v>
      </c>
      <c r="B17" s="17"/>
      <c r="C17" s="17" t="s">
        <v>96</v>
      </c>
      <c r="D17" s="17">
        <f>C13-C12+1</f>
        <v>21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>
        <v>17</v>
      </c>
      <c r="S17" s="17" t="s">
        <v>97</v>
      </c>
      <c r="T17" s="17">
        <v>2.15</v>
      </c>
      <c r="U17">
        <f t="shared" ca="1" si="0"/>
        <v>-0.1683123159090934</v>
      </c>
    </row>
    <row r="18" spans="1:21">
      <c r="A18" s="63">
        <v>10000</v>
      </c>
      <c r="B18" s="63">
        <v>1</v>
      </c>
      <c r="C18" s="17" t="s">
        <v>98</v>
      </c>
      <c r="D18" s="17">
        <f ca="1">SUM(INDIRECT(D12):INDIRECT(D13))</f>
        <v>39.931600000000003</v>
      </c>
      <c r="E18" s="17">
        <f ca="1">SUM(INDIRECT(E12):INDIRECT(E13))</f>
        <v>-3.118800000018382</v>
      </c>
      <c r="F18" s="17">
        <f ca="1">SUM(INDIRECT(F12):INDIRECT(F13))</f>
        <v>87.122251219999981</v>
      </c>
      <c r="G18" s="17">
        <f ca="1">SUM(INDIRECT(G12):INDIRECT(G13))</f>
        <v>195.74688957416876</v>
      </c>
      <c r="H18" s="17">
        <f ca="1">SUM(INDIRECT(H12):INDIRECT(H13))</f>
        <v>449.78964173783106</v>
      </c>
      <c r="I18" s="17">
        <f ca="1">SUM(INDIRECT(I12):INDIRECT(I13))</f>
        <v>-6.7757291550355943</v>
      </c>
      <c r="J18" s="17">
        <f ca="1">SUM(INDIRECT(J12):INDIRECT(J13))</f>
        <v>-15.171330776632448</v>
      </c>
      <c r="K18" s="17"/>
      <c r="L18" s="17">
        <f ca="1">SUM(INDIRECT(L12):INDIRECT(L13))</f>
        <v>1.9473900692600693E-3</v>
      </c>
      <c r="M18" s="17">
        <f ca="1">SQRT(SUM(INDIRECT(M12):INDIRECT(M13)))</f>
        <v>1237.0669652176985</v>
      </c>
      <c r="N18" s="17">
        <f ca="1">SQRT(SUM(INDIRECT(N12):INDIRECT(N13)))</f>
        <v>1806.6738521370999</v>
      </c>
      <c r="O18" s="17">
        <f ca="1">SQRT(SUM(INDIRECT(O12):INDIRECT(O13)))</f>
        <v>643.04160629708588</v>
      </c>
      <c r="P18" s="17"/>
      <c r="Q18" s="17"/>
      <c r="R18" s="17">
        <v>18</v>
      </c>
      <c r="S18" s="17" t="s">
        <v>99</v>
      </c>
      <c r="T18" s="17">
        <v>2.2000000000000002</v>
      </c>
      <c r="U18">
        <f t="shared" ca="1" si="0"/>
        <v>-0.17164785093407856</v>
      </c>
    </row>
    <row r="19" spans="1:21">
      <c r="A19" s="64" t="s">
        <v>100</v>
      </c>
      <c r="B19" s="17"/>
      <c r="C19" s="17"/>
      <c r="D19" s="65" t="s">
        <v>101</v>
      </c>
      <c r="E19" s="65" t="s">
        <v>102</v>
      </c>
      <c r="F19" s="65" t="s">
        <v>103</v>
      </c>
      <c r="G19" s="65" t="s">
        <v>104</v>
      </c>
      <c r="H19" s="65" t="s">
        <v>105</v>
      </c>
      <c r="I19" s="65" t="s">
        <v>106</v>
      </c>
      <c r="J19" s="65" t="s">
        <v>107</v>
      </c>
      <c r="K19" s="66"/>
      <c r="L19" s="66"/>
      <c r="M19" s="66"/>
      <c r="N19" s="66"/>
      <c r="O19" s="66"/>
      <c r="P19" s="17"/>
      <c r="Q19" s="17"/>
      <c r="R19" s="17">
        <v>19</v>
      </c>
      <c r="S19" s="17" t="s">
        <v>108</v>
      </c>
      <c r="T19" s="17">
        <v>2.25</v>
      </c>
      <c r="U19">
        <f t="shared" ca="1" si="0"/>
        <v>-0.17495686179352332</v>
      </c>
    </row>
    <row r="20" spans="1:21" ht="15" thickBot="1">
      <c r="A20" s="8" t="s">
        <v>109</v>
      </c>
      <c r="B20" s="8" t="s">
        <v>110</v>
      </c>
      <c r="C20" s="17"/>
      <c r="D20" s="8" t="s">
        <v>109</v>
      </c>
      <c r="E20" s="8" t="s">
        <v>110</v>
      </c>
      <c r="F20" s="8" t="s">
        <v>123</v>
      </c>
      <c r="G20" s="8" t="s">
        <v>124</v>
      </c>
      <c r="H20" s="8" t="s">
        <v>125</v>
      </c>
      <c r="I20" s="8" t="s">
        <v>111</v>
      </c>
      <c r="J20" s="8" t="s">
        <v>126</v>
      </c>
      <c r="K20" s="67" t="s">
        <v>112</v>
      </c>
      <c r="L20" s="8" t="s">
        <v>127</v>
      </c>
      <c r="M20" s="8" t="s">
        <v>113</v>
      </c>
      <c r="N20" s="8" t="s">
        <v>114</v>
      </c>
      <c r="O20" s="8" t="s">
        <v>115</v>
      </c>
      <c r="P20" s="39" t="s">
        <v>116</v>
      </c>
      <c r="Q20" s="17"/>
      <c r="R20" s="17">
        <v>20</v>
      </c>
      <c r="S20" s="17" t="s">
        <v>117</v>
      </c>
      <c r="T20" s="17">
        <v>2.2999999999999998</v>
      </c>
      <c r="U20">
        <f t="shared" ca="1" si="0"/>
        <v>-0.17823934848742767</v>
      </c>
    </row>
    <row r="21" spans="1:21">
      <c r="A21" s="68">
        <v>-390</v>
      </c>
      <c r="B21" s="68">
        <v>5.4999999993015081E-3</v>
      </c>
      <c r="C21" s="17"/>
      <c r="D21" s="69">
        <f t="shared" ref="D21:E48" si="4">A21/A$18</f>
        <v>-3.9E-2</v>
      </c>
      <c r="E21" s="69">
        <f t="shared" si="4"/>
        <v>5.4999999993015081E-3</v>
      </c>
      <c r="F21" s="29">
        <f>D21*D21</f>
        <v>1.521E-3</v>
      </c>
      <c r="G21" s="29">
        <f>D21*F21</f>
        <v>-5.9318999999999999E-5</v>
      </c>
      <c r="H21" s="29">
        <f>F21*F21</f>
        <v>2.3134409999999998E-6</v>
      </c>
      <c r="I21" s="29">
        <f>E21*D21</f>
        <v>-2.1449999997275881E-4</v>
      </c>
      <c r="J21" s="29">
        <f>I21*D21</f>
        <v>8.3654999989375935E-6</v>
      </c>
      <c r="K21" s="29">
        <f t="shared" ref="K21:K80" ca="1" si="5">+E$4+E$5*D21+E$6*D21^2</f>
        <v>3.7173016739040364E-3</v>
      </c>
      <c r="L21" s="29">
        <f ca="1">+(K21-E21)^2</f>
        <v>3.1780133193749498E-6</v>
      </c>
      <c r="M21" s="29">
        <f t="shared" ref="M21:M80" ca="1" si="6">(M$1-M$2*D21+M$3*F21)^2</f>
        <v>820029.74939491122</v>
      </c>
      <c r="N21" s="29">
        <f t="shared" ref="N21:N80" ca="1" si="7">(-M$2+M$4*D21-M$5*F21)^2</f>
        <v>960846.54667676846</v>
      </c>
      <c r="O21" s="29">
        <f t="shared" ref="O21:O80" ca="1" si="8">+(M$3-D21*M$5+F21*M$6)^2</f>
        <v>63099.291593419352</v>
      </c>
      <c r="P21" s="17">
        <f ca="1">+E21-K21</f>
        <v>1.7826983253974716E-3</v>
      </c>
      <c r="Q21" s="17"/>
      <c r="R21" s="17">
        <v>21</v>
      </c>
      <c r="S21" s="17" t="s">
        <v>118</v>
      </c>
      <c r="T21" s="17">
        <v>2.35</v>
      </c>
      <c r="U21">
        <f t="shared" ca="1" si="0"/>
        <v>-0.18149531101579172</v>
      </c>
    </row>
    <row r="22" spans="1:21">
      <c r="A22" s="68">
        <v>0</v>
      </c>
      <c r="B22" s="68">
        <v>0</v>
      </c>
      <c r="C22" s="17"/>
      <c r="D22" s="69">
        <f t="shared" si="4"/>
        <v>0</v>
      </c>
      <c r="E22" s="69">
        <f t="shared" si="4"/>
        <v>0</v>
      </c>
      <c r="F22" s="29">
        <f t="shared" ref="F22:F81" si="9">D22*D22</f>
        <v>0</v>
      </c>
      <c r="G22" s="29">
        <f t="shared" ref="G22:G81" si="10">D22*F22</f>
        <v>0</v>
      </c>
      <c r="H22" s="29">
        <f t="shared" ref="H22:H81" si="11">F22*F22</f>
        <v>0</v>
      </c>
      <c r="I22" s="29">
        <f t="shared" ref="I22:I81" si="12">E22*D22</f>
        <v>0</v>
      </c>
      <c r="J22" s="29">
        <f t="shared" ref="J22:J81" si="13">I22*D22</f>
        <v>0</v>
      </c>
      <c r="K22" s="29">
        <f t="shared" ca="1" si="5"/>
        <v>2.0755076647295282E-4</v>
      </c>
      <c r="L22" s="29">
        <f t="shared" ref="L22:L81" ca="1" si="14">+(K22-E22)^2</f>
        <v>4.3077320663510195E-8</v>
      </c>
      <c r="M22" s="29">
        <f t="shared" ca="1" si="6"/>
        <v>756624.03623349359</v>
      </c>
      <c r="N22" s="29">
        <f t="shared" ca="1" si="7"/>
        <v>822486.41740706237</v>
      </c>
      <c r="O22" s="29">
        <f t="shared" ca="1" si="8"/>
        <v>51166.366747006585</v>
      </c>
      <c r="P22" s="17">
        <f t="shared" ref="P22:P81" ca="1" si="15">+E22-K22</f>
        <v>-2.0755076647295282E-4</v>
      </c>
      <c r="Q22" s="17"/>
      <c r="R22" s="17">
        <v>22</v>
      </c>
      <c r="S22" s="17" t="s">
        <v>119</v>
      </c>
      <c r="T22" s="17">
        <v>2.4</v>
      </c>
      <c r="U22">
        <f t="shared" ca="1" si="0"/>
        <v>-0.18472474937861533</v>
      </c>
    </row>
    <row r="23" spans="1:21">
      <c r="A23" s="68">
        <v>5</v>
      </c>
      <c r="B23" s="68">
        <v>3.3499999990453944E-3</v>
      </c>
      <c r="C23" s="17"/>
      <c r="D23" s="69">
        <f t="shared" si="4"/>
        <v>5.0000000000000001E-4</v>
      </c>
      <c r="E23" s="69">
        <f t="shared" si="4"/>
        <v>3.3499999990453944E-3</v>
      </c>
      <c r="F23" s="29">
        <f t="shared" si="9"/>
        <v>2.4999999999999999E-7</v>
      </c>
      <c r="G23" s="29">
        <f t="shared" si="10"/>
        <v>1.2500000000000001E-10</v>
      </c>
      <c r="H23" s="29">
        <f t="shared" si="11"/>
        <v>6.2499999999999999E-14</v>
      </c>
      <c r="I23" s="29">
        <f t="shared" si="12"/>
        <v>1.6749999995226972E-6</v>
      </c>
      <c r="J23" s="29">
        <f t="shared" si="13"/>
        <v>8.3749999976134863E-10</v>
      </c>
      <c r="K23" s="29">
        <f t="shared" ca="1" si="5"/>
        <v>1.6265873042131063E-4</v>
      </c>
      <c r="L23" s="29">
        <f t="shared" ca="1" si="14"/>
        <v>1.0159144362674183E-5</v>
      </c>
      <c r="M23" s="29">
        <f t="shared" ca="1" si="6"/>
        <v>755835.47201074788</v>
      </c>
      <c r="N23" s="29">
        <f t="shared" ca="1" si="7"/>
        <v>820804.97710105369</v>
      </c>
      <c r="O23" s="29">
        <f t="shared" ca="1" si="8"/>
        <v>51023.590464533911</v>
      </c>
      <c r="P23" s="17">
        <f t="shared" ca="1" si="15"/>
        <v>3.1873412686240837E-3</v>
      </c>
      <c r="Q23" s="17"/>
      <c r="R23" s="17">
        <v>23</v>
      </c>
      <c r="S23" s="17" t="s">
        <v>120</v>
      </c>
      <c r="T23" s="17">
        <v>2.4500000000000002</v>
      </c>
      <c r="U23">
        <f t="shared" ca="1" si="0"/>
        <v>-0.18792766357589857</v>
      </c>
    </row>
    <row r="24" spans="1:21">
      <c r="A24" s="68">
        <v>14250</v>
      </c>
      <c r="B24" s="68">
        <v>-0.12509999999747379</v>
      </c>
      <c r="C24" s="17"/>
      <c r="D24" s="69">
        <f t="shared" si="4"/>
        <v>1.425</v>
      </c>
      <c r="E24" s="69">
        <f t="shared" si="4"/>
        <v>-0.12509999999747379</v>
      </c>
      <c r="F24" s="29">
        <f t="shared" si="9"/>
        <v>2.0306250000000001</v>
      </c>
      <c r="G24" s="29">
        <f t="shared" si="10"/>
        <v>2.8936406250000002</v>
      </c>
      <c r="H24" s="29">
        <f t="shared" si="11"/>
        <v>4.1234378906250004</v>
      </c>
      <c r="I24" s="29">
        <f t="shared" si="12"/>
        <v>-0.17826749999640015</v>
      </c>
      <c r="J24" s="29">
        <f t="shared" si="13"/>
        <v>-0.25403118749487025</v>
      </c>
      <c r="K24" s="29">
        <f t="shared" ca="1" si="5"/>
        <v>-0.11696640494420779</v>
      </c>
      <c r="L24" s="29">
        <f t="shared" ca="1" si="14"/>
        <v>6.6155368490513079E-5</v>
      </c>
      <c r="M24" s="29">
        <f t="shared" ca="1" si="6"/>
        <v>1355.7975324064564</v>
      </c>
      <c r="N24" s="29">
        <f t="shared" ca="1" si="7"/>
        <v>206144.26195280938</v>
      </c>
      <c r="O24" s="29">
        <f t="shared" ca="1" si="8"/>
        <v>38723.23032455927</v>
      </c>
      <c r="P24" s="17">
        <f t="shared" ca="1" si="15"/>
        <v>-8.1335950532659962E-3</v>
      </c>
      <c r="Q24" s="17"/>
      <c r="R24" s="17">
        <v>24</v>
      </c>
      <c r="S24" s="17" t="s">
        <v>109</v>
      </c>
      <c r="T24" s="17">
        <v>2.5</v>
      </c>
      <c r="U24">
        <f t="shared" ca="1" si="0"/>
        <v>-0.19110405360764141</v>
      </c>
    </row>
    <row r="25" spans="1:21">
      <c r="A25" s="68">
        <v>14251</v>
      </c>
      <c r="B25" s="68">
        <v>-0.12165000000095461</v>
      </c>
      <c r="C25" s="17"/>
      <c r="D25" s="69">
        <f t="shared" si="4"/>
        <v>1.4251</v>
      </c>
      <c r="E25" s="69">
        <f t="shared" si="4"/>
        <v>-0.12165000000095461</v>
      </c>
      <c r="F25" s="29">
        <f t="shared" si="9"/>
        <v>2.0309100099999999</v>
      </c>
      <c r="G25" s="29">
        <f t="shared" si="10"/>
        <v>2.8942498552510001</v>
      </c>
      <c r="H25" s="29">
        <f t="shared" si="11"/>
        <v>4.1245954687181996</v>
      </c>
      <c r="I25" s="29">
        <f t="shared" si="12"/>
        <v>-0.1733634150013604</v>
      </c>
      <c r="J25" s="29">
        <f t="shared" si="13"/>
        <v>-0.24706020271843873</v>
      </c>
      <c r="K25" s="29">
        <f t="shared" ca="1" si="5"/>
        <v>-0.11697387168617566</v>
      </c>
      <c r="L25" s="29">
        <f t="shared" ca="1" si="14"/>
        <v>2.1866176016277336E-5</v>
      </c>
      <c r="M25" s="29">
        <f t="shared" ca="1" si="6"/>
        <v>1353.8671844611079</v>
      </c>
      <c r="N25" s="29">
        <f t="shared" ca="1" si="7"/>
        <v>206149.23220063685</v>
      </c>
      <c r="O25" s="29">
        <f t="shared" ca="1" si="8"/>
        <v>38721.730138151666</v>
      </c>
      <c r="P25" s="17">
        <f t="shared" ca="1" si="15"/>
        <v>-4.6761283147789406E-3</v>
      </c>
      <c r="Q25" s="17"/>
      <c r="R25" s="17"/>
      <c r="S25" s="17"/>
      <c r="T25" s="17"/>
    </row>
    <row r="26" spans="1:21">
      <c r="A26" s="68">
        <v>14267</v>
      </c>
      <c r="B26" s="68">
        <v>-0.1227500000022701</v>
      </c>
      <c r="C26" s="17"/>
      <c r="D26" s="69">
        <f t="shared" si="4"/>
        <v>1.4267000000000001</v>
      </c>
      <c r="E26" s="69">
        <f t="shared" si="4"/>
        <v>-0.1227500000022701</v>
      </c>
      <c r="F26" s="29">
        <f t="shared" si="9"/>
        <v>2.0354728900000003</v>
      </c>
      <c r="G26" s="29">
        <f t="shared" si="10"/>
        <v>2.9040091721630006</v>
      </c>
      <c r="H26" s="29">
        <f t="shared" si="11"/>
        <v>4.1431498859249531</v>
      </c>
      <c r="I26" s="29">
        <f t="shared" si="12"/>
        <v>-0.17512742500323875</v>
      </c>
      <c r="J26" s="29">
        <f t="shared" si="13"/>
        <v>-0.24985429725212074</v>
      </c>
      <c r="K26" s="29">
        <f t="shared" ca="1" si="5"/>
        <v>-0.1170933251285152</v>
      </c>
      <c r="L26" s="29">
        <f t="shared" ca="1" si="14"/>
        <v>3.1997970627370042E-5</v>
      </c>
      <c r="M26" s="29">
        <f t="shared" ca="1" si="6"/>
        <v>1323.2134014326946</v>
      </c>
      <c r="N26" s="29">
        <f t="shared" ca="1" si="7"/>
        <v>206227.203610528</v>
      </c>
      <c r="O26" s="29">
        <f t="shared" ca="1" si="8"/>
        <v>38697.47958767986</v>
      </c>
      <c r="P26" s="17">
        <f t="shared" ca="1" si="15"/>
        <v>-5.6566748737549022E-3</v>
      </c>
      <c r="Q26" s="17"/>
      <c r="R26" s="17"/>
      <c r="S26" s="17"/>
      <c r="T26" s="17"/>
    </row>
    <row r="27" spans="1:21">
      <c r="A27" s="68">
        <v>14275.5</v>
      </c>
      <c r="B27" s="68">
        <v>-0.12267499999870779</v>
      </c>
      <c r="C27" s="17"/>
      <c r="D27" s="69">
        <f t="shared" si="4"/>
        <v>1.4275500000000001</v>
      </c>
      <c r="E27" s="69">
        <f t="shared" si="4"/>
        <v>-0.12267499999870779</v>
      </c>
      <c r="F27" s="29">
        <f t="shared" si="9"/>
        <v>2.0378990025000001</v>
      </c>
      <c r="G27" s="29">
        <f t="shared" si="10"/>
        <v>2.9092027210188753</v>
      </c>
      <c r="H27" s="29">
        <f t="shared" si="11"/>
        <v>4.1530323443904953</v>
      </c>
      <c r="I27" s="29">
        <f t="shared" si="12"/>
        <v>-0.17512469624815533</v>
      </c>
      <c r="J27" s="29">
        <f t="shared" si="13"/>
        <v>-0.24999926012905416</v>
      </c>
      <c r="K27" s="29">
        <f t="shared" ca="1" si="5"/>
        <v>-0.11715677372244317</v>
      </c>
      <c r="L27" s="29">
        <f t="shared" ca="1" si="14"/>
        <v>3.0450821236057333E-5</v>
      </c>
      <c r="M27" s="29">
        <f t="shared" ca="1" si="6"/>
        <v>1307.1054100695028</v>
      </c>
      <c r="N27" s="29">
        <f t="shared" ca="1" si="7"/>
        <v>206267.43688839252</v>
      </c>
      <c r="O27" s="29">
        <f t="shared" ca="1" si="8"/>
        <v>38684.407034900163</v>
      </c>
      <c r="P27" s="17">
        <f t="shared" ca="1" si="15"/>
        <v>-5.5182262762646234E-3</v>
      </c>
      <c r="Q27" s="17"/>
      <c r="R27" s="17"/>
      <c r="S27" s="17"/>
      <c r="T27" s="17"/>
    </row>
    <row r="28" spans="1:21">
      <c r="A28" s="68">
        <v>17197</v>
      </c>
      <c r="B28" s="68">
        <v>-0.12925000000541331</v>
      </c>
      <c r="C28" s="17"/>
      <c r="D28" s="69">
        <f t="shared" si="4"/>
        <v>1.7197</v>
      </c>
      <c r="E28" s="69">
        <f t="shared" si="4"/>
        <v>-0.12925000000541331</v>
      </c>
      <c r="F28" s="29">
        <f t="shared" si="9"/>
        <v>2.9573680900000001</v>
      </c>
      <c r="G28" s="29">
        <f t="shared" si="10"/>
        <v>5.085785904373</v>
      </c>
      <c r="H28" s="29">
        <f t="shared" si="11"/>
        <v>8.7460260197502482</v>
      </c>
      <c r="I28" s="29">
        <f t="shared" si="12"/>
        <v>-0.22227122500930926</v>
      </c>
      <c r="J28" s="29">
        <f t="shared" si="13"/>
        <v>-0.38223982564850917</v>
      </c>
      <c r="K28" s="29">
        <f t="shared" ca="1" si="5"/>
        <v>-0.13851033523369052</v>
      </c>
      <c r="L28" s="29">
        <f t="shared" ca="1" si="14"/>
        <v>8.5753808540071948E-5</v>
      </c>
      <c r="M28" s="29">
        <f t="shared" ca="1" si="6"/>
        <v>433.31388279982838</v>
      </c>
      <c r="N28" s="29">
        <f t="shared" ca="1" si="7"/>
        <v>172485.16942993976</v>
      </c>
      <c r="O28" s="29">
        <f t="shared" ca="1" si="8"/>
        <v>27272.324227986912</v>
      </c>
      <c r="P28" s="17">
        <f t="shared" ca="1" si="15"/>
        <v>9.2603352282772111E-3</v>
      </c>
      <c r="Q28" s="17"/>
      <c r="R28" s="17"/>
      <c r="S28" s="17"/>
      <c r="T28" s="17"/>
    </row>
    <row r="29" spans="1:21">
      <c r="A29" s="68">
        <v>18804</v>
      </c>
      <c r="B29" s="68">
        <v>-0.14680000000225846</v>
      </c>
      <c r="C29" s="17"/>
      <c r="D29" s="69">
        <f t="shared" si="4"/>
        <v>1.8804000000000001</v>
      </c>
      <c r="E29" s="69">
        <f t="shared" si="4"/>
        <v>-0.14680000000225846</v>
      </c>
      <c r="F29" s="29">
        <f t="shared" si="9"/>
        <v>3.5359041600000003</v>
      </c>
      <c r="G29" s="29">
        <f t="shared" si="10"/>
        <v>6.6489141824640008</v>
      </c>
      <c r="H29" s="29">
        <f t="shared" si="11"/>
        <v>12.502618228705307</v>
      </c>
      <c r="I29" s="29">
        <f t="shared" si="12"/>
        <v>-0.27604272000424679</v>
      </c>
      <c r="J29" s="29">
        <f t="shared" si="13"/>
        <v>-0.51907073069598564</v>
      </c>
      <c r="K29" s="29">
        <f t="shared" ca="1" si="5"/>
        <v>-0.14987002456567577</v>
      </c>
      <c r="L29" s="29">
        <f t="shared" ca="1" si="14"/>
        <v>9.4250508199856899E-6</v>
      </c>
      <c r="M29" s="29">
        <f t="shared" ca="1" si="6"/>
        <v>1273.9134206012964</v>
      </c>
      <c r="N29" s="29">
        <f t="shared" ca="1" si="7"/>
        <v>121081.04674035123</v>
      </c>
      <c r="O29" s="29">
        <f t="shared" ca="1" si="8"/>
        <v>17079.92501032228</v>
      </c>
      <c r="P29" s="17">
        <f t="shared" ca="1" si="15"/>
        <v>3.0700245634173173E-3</v>
      </c>
      <c r="Q29" s="17"/>
      <c r="R29" s="17"/>
      <c r="S29" s="17"/>
      <c r="T29" s="17"/>
    </row>
    <row r="30" spans="1:21">
      <c r="A30" s="68">
        <v>20868</v>
      </c>
      <c r="B30" s="68">
        <v>-0.16599999999743886</v>
      </c>
      <c r="C30" s="17"/>
      <c r="D30" s="69">
        <f t="shared" si="4"/>
        <v>2.0868000000000002</v>
      </c>
      <c r="E30" s="69">
        <f t="shared" si="4"/>
        <v>-0.16599999999743886</v>
      </c>
      <c r="F30" s="29">
        <f t="shared" si="9"/>
        <v>4.3547342400000009</v>
      </c>
      <c r="G30" s="29">
        <f t="shared" si="10"/>
        <v>9.0874594120320022</v>
      </c>
      <c r="H30" s="29">
        <f t="shared" si="11"/>
        <v>18.963710301028385</v>
      </c>
      <c r="I30" s="29">
        <f t="shared" si="12"/>
        <v>-0.34640879999465546</v>
      </c>
      <c r="J30" s="29">
        <f t="shared" si="13"/>
        <v>-0.72288588382884711</v>
      </c>
      <c r="K30" s="29">
        <f t="shared" ca="1" si="5"/>
        <v>-0.16405824758829704</v>
      </c>
      <c r="L30" s="29">
        <f t="shared" ca="1" si="14"/>
        <v>3.7704024184080717E-6</v>
      </c>
      <c r="M30" s="29">
        <f t="shared" ca="1" si="6"/>
        <v>1418.1997083498472</v>
      </c>
      <c r="N30" s="29">
        <f t="shared" ca="1" si="7"/>
        <v>45625.415716144256</v>
      </c>
      <c r="O30" s="29">
        <f t="shared" ca="1" si="8"/>
        <v>4710.1829121537876</v>
      </c>
      <c r="P30" s="17">
        <f t="shared" ca="1" si="15"/>
        <v>-1.9417524091418226E-3</v>
      </c>
      <c r="Q30" s="17"/>
      <c r="R30" s="17"/>
      <c r="S30" s="17"/>
      <c r="T30" s="17"/>
    </row>
    <row r="31" spans="1:21">
      <c r="A31" s="68">
        <v>21309</v>
      </c>
      <c r="B31" s="68">
        <v>-0.16425000000162981</v>
      </c>
      <c r="C31" s="17"/>
      <c r="D31" s="69">
        <f t="shared" si="4"/>
        <v>2.1309</v>
      </c>
      <c r="E31" s="69">
        <f t="shared" si="4"/>
        <v>-0.16425000000162981</v>
      </c>
      <c r="F31" s="29">
        <f t="shared" si="9"/>
        <v>4.54073481</v>
      </c>
      <c r="G31" s="29">
        <f t="shared" si="10"/>
        <v>9.6758518066289998</v>
      </c>
      <c r="H31" s="29">
        <f t="shared" si="11"/>
        <v>20.618272614745734</v>
      </c>
      <c r="I31" s="29">
        <f t="shared" si="12"/>
        <v>-0.350000325003473</v>
      </c>
      <c r="J31" s="29">
        <f t="shared" si="13"/>
        <v>-0.74581569254990066</v>
      </c>
      <c r="K31" s="29">
        <f t="shared" ca="1" si="5"/>
        <v>-0.16703114015776468</v>
      </c>
      <c r="L31" s="29">
        <f t="shared" ca="1" si="14"/>
        <v>7.7347405680658903E-6</v>
      </c>
      <c r="M31" s="29">
        <f t="shared" ca="1" si="6"/>
        <v>1265.9677713195274</v>
      </c>
      <c r="N31" s="29">
        <f t="shared" ca="1" si="7"/>
        <v>31653.052126144506</v>
      </c>
      <c r="O31" s="29">
        <f t="shared" ca="1" si="8"/>
        <v>2785.1526679705257</v>
      </c>
      <c r="P31" s="17">
        <f t="shared" ca="1" si="15"/>
        <v>2.7811401561348703E-3</v>
      </c>
      <c r="Q31" s="17"/>
      <c r="R31" s="17"/>
      <c r="S31" s="17"/>
      <c r="T31" s="17"/>
    </row>
    <row r="32" spans="1:21">
      <c r="A32" s="68">
        <v>22699</v>
      </c>
      <c r="B32" s="68">
        <v>-0.17675000000599539</v>
      </c>
      <c r="C32" s="17"/>
      <c r="D32" s="69">
        <f t="shared" si="4"/>
        <v>2.2698999999999998</v>
      </c>
      <c r="E32" s="69">
        <f t="shared" si="4"/>
        <v>-0.17675000000599539</v>
      </c>
      <c r="F32" s="29">
        <f t="shared" si="9"/>
        <v>5.1524460099999994</v>
      </c>
      <c r="G32" s="29">
        <f t="shared" si="10"/>
        <v>11.695537198098998</v>
      </c>
      <c r="H32" s="29">
        <f t="shared" si="11"/>
        <v>26.547699885964914</v>
      </c>
      <c r="I32" s="29">
        <f t="shared" si="12"/>
        <v>-0.40120482501360888</v>
      </c>
      <c r="J32" s="29">
        <f t="shared" si="13"/>
        <v>-0.91069483229839077</v>
      </c>
      <c r="K32" s="29">
        <f t="shared" ca="1" si="5"/>
        <v>-0.17626646903968066</v>
      </c>
      <c r="L32" s="29">
        <f t="shared" ca="1" si="14"/>
        <v>2.3380219538525894E-7</v>
      </c>
      <c r="M32" s="29">
        <f t="shared" ca="1" si="6"/>
        <v>541.58634489098722</v>
      </c>
      <c r="N32" s="29">
        <f t="shared" ca="1" si="7"/>
        <v>2435.254098258783</v>
      </c>
      <c r="O32" s="29">
        <f t="shared" ca="1" si="8"/>
        <v>10.144048967168045</v>
      </c>
      <c r="P32" s="17">
        <f t="shared" ca="1" si="15"/>
        <v>-4.8353096631473247E-4</v>
      </c>
      <c r="Q32" s="17"/>
      <c r="R32" s="17"/>
      <c r="S32" s="17"/>
      <c r="T32" s="17"/>
    </row>
    <row r="33" spans="1:20">
      <c r="A33" s="68">
        <v>22705</v>
      </c>
      <c r="B33" s="68">
        <v>-0.14725000000180444</v>
      </c>
      <c r="C33" s="17"/>
      <c r="D33" s="69">
        <f t="shared" si="4"/>
        <v>2.2705000000000002</v>
      </c>
      <c r="E33" s="69">
        <f t="shared" si="4"/>
        <v>-0.14725000000180444</v>
      </c>
      <c r="F33" s="29">
        <f t="shared" si="9"/>
        <v>5.1551702500000012</v>
      </c>
      <c r="G33" s="29">
        <f t="shared" si="10"/>
        <v>11.704814052625004</v>
      </c>
      <c r="H33" s="29">
        <f t="shared" si="11"/>
        <v>26.575780306485075</v>
      </c>
      <c r="I33" s="29">
        <f t="shared" si="12"/>
        <v>-0.33433112500409701</v>
      </c>
      <c r="J33" s="29">
        <f t="shared" si="13"/>
        <v>-0.75909881932180234</v>
      </c>
      <c r="K33" s="29">
        <f t="shared" ca="1" si="5"/>
        <v>-0.17630588943584624</v>
      </c>
      <c r="L33" s="29">
        <f t="shared" ca="1" si="14"/>
        <v>8.4424471080326213E-4</v>
      </c>
      <c r="M33" s="29">
        <f t="shared" ca="1" si="6"/>
        <v>538.236813636536</v>
      </c>
      <c r="N33" s="29">
        <f t="shared" ca="1" si="7"/>
        <v>2375.6287667044016</v>
      </c>
      <c r="O33" s="29">
        <f t="shared" ca="1" si="8"/>
        <v>11.876368460101535</v>
      </c>
      <c r="P33" s="17">
        <f t="shared" ca="1" si="15"/>
        <v>2.9055889434041804E-2</v>
      </c>
      <c r="Q33" s="17"/>
      <c r="R33" s="17"/>
      <c r="S33" s="17"/>
      <c r="T33" s="17"/>
    </row>
    <row r="34" spans="1:20">
      <c r="A34" s="68">
        <v>22727</v>
      </c>
      <c r="B34" s="68">
        <v>-0.16675000000395812</v>
      </c>
      <c r="C34" s="17"/>
      <c r="D34" s="69">
        <f t="shared" si="4"/>
        <v>2.2726999999999999</v>
      </c>
      <c r="E34" s="69">
        <f t="shared" si="4"/>
        <v>-0.16675000000395812</v>
      </c>
      <c r="F34" s="29">
        <f t="shared" si="9"/>
        <v>5.16516529</v>
      </c>
      <c r="G34" s="29">
        <f t="shared" si="10"/>
        <v>11.738871154583</v>
      </c>
      <c r="H34" s="29">
        <f t="shared" si="11"/>
        <v>26.678932473020783</v>
      </c>
      <c r="I34" s="29">
        <f t="shared" si="12"/>
        <v>-0.37897272500899559</v>
      </c>
      <c r="J34" s="29">
        <f t="shared" si="13"/>
        <v>-0.8612913121279443</v>
      </c>
      <c r="K34" s="29">
        <f t="shared" ca="1" si="5"/>
        <v>-0.17645039821068131</v>
      </c>
      <c r="L34" s="29">
        <f t="shared" ca="1" si="14"/>
        <v>9.409772536899854E-5</v>
      </c>
      <c r="M34" s="29">
        <f t="shared" ca="1" si="6"/>
        <v>525.98017673102868</v>
      </c>
      <c r="N34" s="29">
        <f t="shared" ca="1" si="7"/>
        <v>2162.9632446808728</v>
      </c>
      <c r="O34" s="29">
        <f t="shared" ca="1" si="8"/>
        <v>19.408717410638612</v>
      </c>
      <c r="P34" s="17">
        <f t="shared" ca="1" si="15"/>
        <v>9.7003982067231931E-3</v>
      </c>
      <c r="Q34" s="17"/>
      <c r="R34" s="17"/>
      <c r="S34" s="17"/>
      <c r="T34" s="17"/>
    </row>
    <row r="35" spans="1:20">
      <c r="A35" s="68">
        <v>22738</v>
      </c>
      <c r="B35" s="68">
        <v>-0.17250000000058208</v>
      </c>
      <c r="C35" s="17"/>
      <c r="D35" s="69">
        <f t="shared" si="4"/>
        <v>2.2738</v>
      </c>
      <c r="E35" s="69">
        <f t="shared" si="4"/>
        <v>-0.17250000000058208</v>
      </c>
      <c r="F35" s="29">
        <f t="shared" si="9"/>
        <v>5.17016644</v>
      </c>
      <c r="G35" s="29">
        <f t="shared" si="10"/>
        <v>11.755924451272</v>
      </c>
      <c r="H35" s="29">
        <f t="shared" si="11"/>
        <v>26.730621017302273</v>
      </c>
      <c r="I35" s="29">
        <f t="shared" si="12"/>
        <v>-0.39223050000132353</v>
      </c>
      <c r="J35" s="29">
        <f t="shared" si="13"/>
        <v>-0.89185371090300947</v>
      </c>
      <c r="K35" s="29">
        <f t="shared" ca="1" si="5"/>
        <v>-0.17652263334155469</v>
      </c>
      <c r="L35" s="29">
        <f t="shared" ca="1" si="14"/>
        <v>1.6181578995904454E-5</v>
      </c>
      <c r="M35" s="29">
        <f t="shared" ca="1" si="6"/>
        <v>519.86735106566687</v>
      </c>
      <c r="N35" s="29">
        <f t="shared" ca="1" si="7"/>
        <v>2060.1611919105626</v>
      </c>
      <c r="O35" s="29">
        <f t="shared" ca="1" si="8"/>
        <v>23.873452280828335</v>
      </c>
      <c r="P35" s="17">
        <f t="shared" ca="1" si="15"/>
        <v>4.0226333409726089E-3</v>
      </c>
      <c r="Q35" s="17"/>
      <c r="R35" s="17"/>
      <c r="S35" s="17"/>
      <c r="T35" s="17"/>
    </row>
    <row r="36" spans="1:20">
      <c r="A36" s="68">
        <v>23561</v>
      </c>
      <c r="B36" s="68">
        <v>-0.17974999999569263</v>
      </c>
      <c r="C36" s="17"/>
      <c r="D36" s="69">
        <f t="shared" si="4"/>
        <v>2.3561000000000001</v>
      </c>
      <c r="E36" s="69">
        <f t="shared" si="4"/>
        <v>-0.17974999999569263</v>
      </c>
      <c r="F36" s="29">
        <f t="shared" si="9"/>
        <v>5.5512072100000003</v>
      </c>
      <c r="G36" s="29">
        <f t="shared" si="10"/>
        <v>13.079199307481002</v>
      </c>
      <c r="H36" s="29">
        <f t="shared" si="11"/>
        <v>30.815901488355987</v>
      </c>
      <c r="I36" s="29">
        <f t="shared" si="12"/>
        <v>-0.42350897498985141</v>
      </c>
      <c r="J36" s="29">
        <f t="shared" si="13"/>
        <v>-0.99782949597358894</v>
      </c>
      <c r="K36" s="29">
        <f t="shared" ca="1" si="5"/>
        <v>-0.18189072307731421</v>
      </c>
      <c r="L36" s="29">
        <f t="shared" ca="1" si="14"/>
        <v>4.5826953121874011E-6</v>
      </c>
      <c r="M36" s="29">
        <f t="shared" ca="1" si="6"/>
        <v>126.51666466850962</v>
      </c>
      <c r="N36" s="29">
        <f t="shared" ca="1" si="7"/>
        <v>1818.5199248031574</v>
      </c>
      <c r="O36" s="29">
        <f t="shared" ca="1" si="8"/>
        <v>1802.0426805753909</v>
      </c>
      <c r="P36" s="17">
        <f t="shared" ca="1" si="15"/>
        <v>2.1407230816215816E-3</v>
      </c>
      <c r="Q36" s="17"/>
      <c r="R36" s="17"/>
      <c r="S36" s="17"/>
      <c r="T36" s="17"/>
    </row>
    <row r="37" spans="1:20">
      <c r="A37" s="68">
        <v>23640</v>
      </c>
      <c r="B37" s="68">
        <v>-0.18220000000292202</v>
      </c>
      <c r="C37" s="17"/>
      <c r="D37" s="69">
        <f t="shared" si="4"/>
        <v>2.3639999999999999</v>
      </c>
      <c r="E37" s="69">
        <f t="shared" si="4"/>
        <v>-0.18220000000292202</v>
      </c>
      <c r="F37" s="29">
        <f t="shared" si="9"/>
        <v>5.5884959999999992</v>
      </c>
      <c r="G37" s="29">
        <f t="shared" si="10"/>
        <v>13.211204543999997</v>
      </c>
      <c r="H37" s="29">
        <f t="shared" si="11"/>
        <v>31.231287542015991</v>
      </c>
      <c r="I37" s="29">
        <f t="shared" si="12"/>
        <v>-0.43072080000690766</v>
      </c>
      <c r="J37" s="29">
        <f t="shared" si="13"/>
        <v>-1.0182239712163297</v>
      </c>
      <c r="K37" s="29">
        <f t="shared" ca="1" si="5"/>
        <v>-0.18240222739326878</v>
      </c>
      <c r="L37" s="29">
        <f t="shared" ca="1" si="14"/>
        <v>4.0895917406458488E-8</v>
      </c>
      <c r="M37" s="29">
        <f t="shared" ca="1" si="6"/>
        <v>99.557218120629273</v>
      </c>
      <c r="N37" s="29">
        <f t="shared" ca="1" si="7"/>
        <v>2656.8463390994834</v>
      </c>
      <c r="O37" s="29">
        <f t="shared" ca="1" si="8"/>
        <v>2136.6372850959783</v>
      </c>
      <c r="P37" s="17">
        <f t="shared" ca="1" si="15"/>
        <v>2.0222739034675419E-4</v>
      </c>
      <c r="Q37" s="17"/>
      <c r="R37" s="17"/>
      <c r="S37" s="17"/>
      <c r="T37" s="17"/>
    </row>
    <row r="38" spans="1:20">
      <c r="A38" s="68">
        <v>24043</v>
      </c>
      <c r="B38" s="68">
        <v>-0.19975000000704313</v>
      </c>
      <c r="C38" s="17"/>
      <c r="D38" s="69">
        <f t="shared" si="4"/>
        <v>2.4043000000000001</v>
      </c>
      <c r="E38" s="69">
        <f t="shared" si="4"/>
        <v>-0.19975000000704313</v>
      </c>
      <c r="F38" s="29">
        <f t="shared" si="9"/>
        <v>5.7806584900000004</v>
      </c>
      <c r="G38" s="29">
        <f t="shared" si="10"/>
        <v>13.898437207507001</v>
      </c>
      <c r="H38" s="29">
        <f t="shared" si="11"/>
        <v>33.416012578009088</v>
      </c>
      <c r="I38" s="29">
        <f t="shared" si="12"/>
        <v>-0.48025892501693379</v>
      </c>
      <c r="J38" s="29">
        <f t="shared" si="13"/>
        <v>-1.1546865334182139</v>
      </c>
      <c r="K38" s="29">
        <f t="shared" ca="1" si="5"/>
        <v>-0.18500124245233576</v>
      </c>
      <c r="L38" s="29">
        <f t="shared" ca="1" si="14"/>
        <v>2.1752584940753757E-4</v>
      </c>
      <c r="M38" s="29">
        <f t="shared" ca="1" si="6"/>
        <v>9.3587052068024832</v>
      </c>
      <c r="N38" s="29">
        <f t="shared" ca="1" si="7"/>
        <v>9638.4417600276865</v>
      </c>
      <c r="O38" s="29">
        <f t="shared" ca="1" si="8"/>
        <v>4346.6237481919306</v>
      </c>
      <c r="P38" s="17">
        <f t="shared" ca="1" si="15"/>
        <v>-1.4748757554707365E-2</v>
      </c>
      <c r="Q38" s="17"/>
      <c r="R38" s="17"/>
      <c r="S38" s="17"/>
      <c r="T38" s="17"/>
    </row>
    <row r="39" spans="1:20">
      <c r="A39" s="68">
        <v>24057</v>
      </c>
      <c r="B39" s="68">
        <v>-0.18754999999509891</v>
      </c>
      <c r="C39" s="17"/>
      <c r="D39" s="69">
        <f t="shared" si="4"/>
        <v>2.4056999999999999</v>
      </c>
      <c r="E39" s="69">
        <f t="shared" si="4"/>
        <v>-0.18754999999509891</v>
      </c>
      <c r="F39" s="29">
        <f t="shared" si="9"/>
        <v>5.7873924899999993</v>
      </c>
      <c r="G39" s="29">
        <f t="shared" si="10"/>
        <v>13.922730113192998</v>
      </c>
      <c r="H39" s="29">
        <f t="shared" si="11"/>
        <v>33.493911833308395</v>
      </c>
      <c r="I39" s="29">
        <f t="shared" si="12"/>
        <v>-0.45118903498820945</v>
      </c>
      <c r="J39" s="29">
        <f t="shared" si="13"/>
        <v>-1.0854254614711354</v>
      </c>
      <c r="K39" s="29">
        <f t="shared" ca="1" si="5"/>
        <v>-0.18509122112051374</v>
      </c>
      <c r="L39" s="29">
        <f t="shared" ca="1" si="14"/>
        <v>6.0455935541063487E-6</v>
      </c>
      <c r="M39" s="29">
        <f t="shared" ca="1" si="6"/>
        <v>7.8716433027631156</v>
      </c>
      <c r="N39" s="29">
        <f t="shared" ca="1" si="7"/>
        <v>9966.5044772483707</v>
      </c>
      <c r="O39" s="29">
        <f t="shared" ca="1" si="8"/>
        <v>4439.1834052286922</v>
      </c>
      <c r="P39" s="17">
        <f t="shared" ca="1" si="15"/>
        <v>-2.4587788745851769E-3</v>
      </c>
      <c r="Q39" s="17"/>
      <c r="R39" s="17"/>
      <c r="S39" s="17"/>
      <c r="T39" s="17"/>
    </row>
    <row r="40" spans="1:20">
      <c r="A40" s="68">
        <v>25390.5</v>
      </c>
      <c r="B40" s="68">
        <v>-0.2001250000030268</v>
      </c>
      <c r="C40" s="17"/>
      <c r="D40" s="69">
        <f t="shared" si="4"/>
        <v>2.53905</v>
      </c>
      <c r="E40" s="69">
        <f t="shared" si="4"/>
        <v>-0.2001250000030268</v>
      </c>
      <c r="F40" s="29">
        <f t="shared" si="9"/>
        <v>6.4467749025000005</v>
      </c>
      <c r="G40" s="29">
        <f t="shared" si="10"/>
        <v>16.368683816192625</v>
      </c>
      <c r="H40" s="29">
        <f t="shared" si="11"/>
        <v>41.560906643503891</v>
      </c>
      <c r="I40" s="29">
        <f t="shared" si="12"/>
        <v>-0.5081273812576852</v>
      </c>
      <c r="J40" s="29">
        <f t="shared" si="13"/>
        <v>-1.2901608273823255</v>
      </c>
      <c r="K40" s="29">
        <f t="shared" ca="1" si="5"/>
        <v>-0.19356636718252046</v>
      </c>
      <c r="L40" s="29">
        <f t="shared" ca="1" si="14"/>
        <v>4.3015664474222926E-5</v>
      </c>
      <c r="M40" s="29">
        <f t="shared" ca="1" si="6"/>
        <v>645.6707595856077</v>
      </c>
      <c r="N40" s="29">
        <f t="shared" ca="1" si="7"/>
        <v>72358.861689409139</v>
      </c>
      <c r="O40" s="29">
        <f t="shared" ca="1" si="8"/>
        <v>18867.909256121657</v>
      </c>
      <c r="P40" s="17">
        <f t="shared" ca="1" si="15"/>
        <v>-6.5586328205063382E-3</v>
      </c>
      <c r="Q40" s="17"/>
      <c r="R40" s="17"/>
      <c r="S40" s="17"/>
      <c r="T40" s="17"/>
    </row>
    <row r="41" spans="1:20">
      <c r="A41" s="68">
        <v>25782.5</v>
      </c>
      <c r="B41" s="68">
        <v>-0.21612499999901047</v>
      </c>
      <c r="C41" s="17"/>
      <c r="D41" s="69">
        <f t="shared" si="4"/>
        <v>2.5782500000000002</v>
      </c>
      <c r="E41" s="69">
        <f t="shared" si="4"/>
        <v>-0.21612499999901047</v>
      </c>
      <c r="F41" s="29">
        <f t="shared" si="9"/>
        <v>6.6473730625000007</v>
      </c>
      <c r="G41" s="29">
        <f t="shared" si="10"/>
        <v>17.138589598390627</v>
      </c>
      <c r="H41" s="29">
        <f t="shared" si="11"/>
        <v>44.187568632050642</v>
      </c>
      <c r="I41" s="29">
        <f t="shared" si="12"/>
        <v>-0.55722428124744883</v>
      </c>
      <c r="J41" s="29">
        <f t="shared" si="13"/>
        <v>-1.4366635031262349</v>
      </c>
      <c r="K41" s="29">
        <f t="shared" ca="1" si="5"/>
        <v>-0.19602186702311081</v>
      </c>
      <c r="L41" s="29">
        <f t="shared" ca="1" si="14"/>
        <v>4.0413595544670441E-4</v>
      </c>
      <c r="M41" s="29">
        <f t="shared" ca="1" si="6"/>
        <v>1241.4655633487127</v>
      </c>
      <c r="N41" s="29">
        <f t="shared" ca="1" si="7"/>
        <v>104327.11240579716</v>
      </c>
      <c r="O41" s="29">
        <f t="shared" ca="1" si="8"/>
        <v>25517.911457082668</v>
      </c>
      <c r="P41" s="17">
        <f t="shared" ca="1" si="15"/>
        <v>-2.0103132975899662E-2</v>
      </c>
      <c r="Q41" s="17"/>
      <c r="R41" s="17"/>
      <c r="S41" s="17"/>
      <c r="T41" s="17"/>
    </row>
    <row r="42" spans="1:20">
      <c r="A42" s="68">
        <v>26746.5</v>
      </c>
      <c r="B42" s="68">
        <v>-0.19492499999614665</v>
      </c>
      <c r="C42" s="17"/>
      <c r="D42" s="69">
        <f t="shared" si="4"/>
        <v>2.6746500000000002</v>
      </c>
      <c r="E42" s="69">
        <f t="shared" si="4"/>
        <v>-0.19492499999614665</v>
      </c>
      <c r="F42" s="29">
        <f t="shared" si="9"/>
        <v>7.1537526225000008</v>
      </c>
      <c r="G42" s="29">
        <f t="shared" si="10"/>
        <v>19.133784451769628</v>
      </c>
      <c r="H42" s="29">
        <f t="shared" si="11"/>
        <v>51.176176583925638</v>
      </c>
      <c r="I42" s="29">
        <f t="shared" si="12"/>
        <v>-0.5213561512396937</v>
      </c>
      <c r="J42" s="29">
        <f t="shared" si="13"/>
        <v>-1.3944452299132468</v>
      </c>
      <c r="K42" s="29">
        <f t="shared" ca="1" si="5"/>
        <v>-0.20199104821168173</v>
      </c>
      <c r="L42" s="29">
        <f t="shared" ca="1" si="14"/>
        <v>4.9929037384266509E-5</v>
      </c>
      <c r="M42" s="29">
        <f t="shared" ca="1" si="6"/>
        <v>3887.6786366875158</v>
      </c>
      <c r="N42" s="29">
        <f t="shared" ca="1" si="7"/>
        <v>215345.90092490549</v>
      </c>
      <c r="O42" s="29">
        <f t="shared" ca="1" si="8"/>
        <v>47462.507894456336</v>
      </c>
      <c r="P42" s="17">
        <f t="shared" ca="1" si="15"/>
        <v>7.0660482155350812E-3</v>
      </c>
      <c r="Q42" s="17"/>
      <c r="R42" s="17"/>
      <c r="S42" s="17"/>
      <c r="T42" s="17"/>
    </row>
    <row r="43" spans="1:20">
      <c r="A43" s="68"/>
      <c r="B43" s="68"/>
      <c r="C43" s="17"/>
      <c r="D43" s="69">
        <f t="shared" si="4"/>
        <v>0</v>
      </c>
      <c r="E43" s="69">
        <f t="shared" si="4"/>
        <v>0</v>
      </c>
      <c r="F43" s="29">
        <f t="shared" si="9"/>
        <v>0</v>
      </c>
      <c r="G43" s="29">
        <f t="shared" si="10"/>
        <v>0</v>
      </c>
      <c r="H43" s="29">
        <f t="shared" si="11"/>
        <v>0</v>
      </c>
      <c r="I43" s="29">
        <f t="shared" si="12"/>
        <v>0</v>
      </c>
      <c r="J43" s="29">
        <f t="shared" si="13"/>
        <v>0</v>
      </c>
      <c r="K43" s="29">
        <f t="shared" ca="1" si="5"/>
        <v>2.0755076647295282E-4</v>
      </c>
      <c r="L43" s="29">
        <f t="shared" ca="1" si="14"/>
        <v>4.3077320663510195E-8</v>
      </c>
      <c r="M43" s="29">
        <f t="shared" ca="1" si="6"/>
        <v>756624.03623349359</v>
      </c>
      <c r="N43" s="29">
        <f t="shared" ca="1" si="7"/>
        <v>822486.41740706237</v>
      </c>
      <c r="O43" s="29">
        <f t="shared" ca="1" si="8"/>
        <v>51166.366747006585</v>
      </c>
      <c r="P43" s="17">
        <f t="shared" ca="1" si="15"/>
        <v>-2.0755076647295282E-4</v>
      </c>
      <c r="Q43" s="17"/>
      <c r="R43" s="17"/>
      <c r="S43" s="17"/>
      <c r="T43" s="17"/>
    </row>
    <row r="44" spans="1:20">
      <c r="A44" s="68"/>
      <c r="B44" s="68"/>
      <c r="C44" s="17"/>
      <c r="D44" s="69">
        <f t="shared" si="4"/>
        <v>0</v>
      </c>
      <c r="E44" s="69">
        <f t="shared" si="4"/>
        <v>0</v>
      </c>
      <c r="F44" s="29">
        <f t="shared" si="9"/>
        <v>0</v>
      </c>
      <c r="G44" s="29">
        <f t="shared" si="10"/>
        <v>0</v>
      </c>
      <c r="H44" s="29">
        <f t="shared" si="11"/>
        <v>0</v>
      </c>
      <c r="I44" s="29">
        <f t="shared" si="12"/>
        <v>0</v>
      </c>
      <c r="J44" s="29">
        <f t="shared" si="13"/>
        <v>0</v>
      </c>
      <c r="K44" s="29">
        <f t="shared" ca="1" si="5"/>
        <v>2.0755076647295282E-4</v>
      </c>
      <c r="L44" s="29">
        <f t="shared" ca="1" si="14"/>
        <v>4.3077320663510195E-8</v>
      </c>
      <c r="M44" s="29">
        <f t="shared" ca="1" si="6"/>
        <v>756624.03623349359</v>
      </c>
      <c r="N44" s="29">
        <f t="shared" ca="1" si="7"/>
        <v>822486.41740706237</v>
      </c>
      <c r="O44" s="29">
        <f t="shared" ca="1" si="8"/>
        <v>51166.366747006585</v>
      </c>
      <c r="P44" s="17">
        <f t="shared" ca="1" si="15"/>
        <v>-2.0755076647295282E-4</v>
      </c>
      <c r="Q44" s="17"/>
      <c r="R44" s="17"/>
      <c r="S44" s="17"/>
      <c r="T44" s="17"/>
    </row>
    <row r="45" spans="1:20">
      <c r="A45" s="68"/>
      <c r="B45" s="68"/>
      <c r="C45" s="17"/>
      <c r="D45" s="69">
        <f t="shared" si="4"/>
        <v>0</v>
      </c>
      <c r="E45" s="69">
        <f t="shared" si="4"/>
        <v>0</v>
      </c>
      <c r="F45" s="29">
        <f t="shared" si="9"/>
        <v>0</v>
      </c>
      <c r="G45" s="29">
        <f t="shared" si="10"/>
        <v>0</v>
      </c>
      <c r="H45" s="29">
        <f t="shared" si="11"/>
        <v>0</v>
      </c>
      <c r="I45" s="29">
        <f t="shared" si="12"/>
        <v>0</v>
      </c>
      <c r="J45" s="29">
        <f t="shared" si="13"/>
        <v>0</v>
      </c>
      <c r="K45" s="29">
        <f t="shared" ca="1" si="5"/>
        <v>2.0755076647295282E-4</v>
      </c>
      <c r="L45" s="29">
        <f t="shared" ca="1" si="14"/>
        <v>4.3077320663510195E-8</v>
      </c>
      <c r="M45" s="29">
        <f t="shared" ca="1" si="6"/>
        <v>756624.03623349359</v>
      </c>
      <c r="N45" s="29">
        <f t="shared" ca="1" si="7"/>
        <v>822486.41740706237</v>
      </c>
      <c r="O45" s="29">
        <f t="shared" ca="1" si="8"/>
        <v>51166.366747006585</v>
      </c>
      <c r="P45" s="17">
        <f t="shared" ca="1" si="15"/>
        <v>-2.0755076647295282E-4</v>
      </c>
      <c r="Q45" s="17"/>
      <c r="R45" s="17"/>
      <c r="S45" s="17"/>
      <c r="T45" s="17"/>
    </row>
    <row r="46" spans="1:20">
      <c r="A46" s="68"/>
      <c r="B46" s="68"/>
      <c r="C46" s="17"/>
      <c r="D46" s="69">
        <f t="shared" si="4"/>
        <v>0</v>
      </c>
      <c r="E46" s="69">
        <f t="shared" si="4"/>
        <v>0</v>
      </c>
      <c r="F46" s="29">
        <f t="shared" si="9"/>
        <v>0</v>
      </c>
      <c r="G46" s="29">
        <f t="shared" si="10"/>
        <v>0</v>
      </c>
      <c r="H46" s="29">
        <f t="shared" si="11"/>
        <v>0</v>
      </c>
      <c r="I46" s="29">
        <f t="shared" si="12"/>
        <v>0</v>
      </c>
      <c r="J46" s="29">
        <f t="shared" si="13"/>
        <v>0</v>
      </c>
      <c r="K46" s="29">
        <f t="shared" ca="1" si="5"/>
        <v>2.0755076647295282E-4</v>
      </c>
      <c r="L46" s="29">
        <f t="shared" ca="1" si="14"/>
        <v>4.3077320663510195E-8</v>
      </c>
      <c r="M46" s="29">
        <f t="shared" ca="1" si="6"/>
        <v>756624.03623349359</v>
      </c>
      <c r="N46" s="29">
        <f t="shared" ca="1" si="7"/>
        <v>822486.41740706237</v>
      </c>
      <c r="O46" s="29">
        <f t="shared" ca="1" si="8"/>
        <v>51166.366747006585</v>
      </c>
      <c r="P46" s="17">
        <f t="shared" ca="1" si="15"/>
        <v>-2.0755076647295282E-4</v>
      </c>
      <c r="Q46" s="17"/>
      <c r="R46" s="17"/>
      <c r="S46" s="17"/>
      <c r="T46" s="17"/>
    </row>
    <row r="47" spans="1:20">
      <c r="A47" s="68"/>
      <c r="B47" s="68"/>
      <c r="C47" s="17"/>
      <c r="D47" s="69">
        <f t="shared" si="4"/>
        <v>0</v>
      </c>
      <c r="E47" s="69">
        <f t="shared" si="4"/>
        <v>0</v>
      </c>
      <c r="F47" s="29">
        <f t="shared" si="9"/>
        <v>0</v>
      </c>
      <c r="G47" s="29">
        <f t="shared" si="10"/>
        <v>0</v>
      </c>
      <c r="H47" s="29">
        <f t="shared" si="11"/>
        <v>0</v>
      </c>
      <c r="I47" s="29">
        <f t="shared" si="12"/>
        <v>0</v>
      </c>
      <c r="J47" s="29">
        <f t="shared" si="13"/>
        <v>0</v>
      </c>
      <c r="K47" s="29">
        <f t="shared" ca="1" si="5"/>
        <v>2.0755076647295282E-4</v>
      </c>
      <c r="L47" s="29">
        <f t="shared" ca="1" si="14"/>
        <v>4.3077320663510195E-8</v>
      </c>
      <c r="M47" s="29">
        <f t="shared" ca="1" si="6"/>
        <v>756624.03623349359</v>
      </c>
      <c r="N47" s="29">
        <f t="shared" ca="1" si="7"/>
        <v>822486.41740706237</v>
      </c>
      <c r="O47" s="29">
        <f t="shared" ca="1" si="8"/>
        <v>51166.366747006585</v>
      </c>
      <c r="P47" s="17">
        <f t="shared" ca="1" si="15"/>
        <v>-2.0755076647295282E-4</v>
      </c>
      <c r="Q47" s="17"/>
      <c r="R47" s="17"/>
      <c r="S47" s="17"/>
      <c r="T47" s="17"/>
    </row>
    <row r="48" spans="1:20">
      <c r="A48" s="68"/>
      <c r="B48" s="68"/>
      <c r="C48" s="17"/>
      <c r="D48" s="69">
        <f t="shared" si="4"/>
        <v>0</v>
      </c>
      <c r="E48" s="69">
        <f t="shared" si="4"/>
        <v>0</v>
      </c>
      <c r="F48" s="29">
        <f t="shared" si="9"/>
        <v>0</v>
      </c>
      <c r="G48" s="29">
        <f t="shared" si="10"/>
        <v>0</v>
      </c>
      <c r="H48" s="29">
        <f t="shared" si="11"/>
        <v>0</v>
      </c>
      <c r="I48" s="29">
        <f t="shared" si="12"/>
        <v>0</v>
      </c>
      <c r="J48" s="29">
        <f t="shared" si="13"/>
        <v>0</v>
      </c>
      <c r="K48" s="29">
        <f t="shared" ca="1" si="5"/>
        <v>2.0755076647295282E-4</v>
      </c>
      <c r="L48" s="29">
        <f t="shared" ca="1" si="14"/>
        <v>4.3077320663510195E-8</v>
      </c>
      <c r="M48" s="29">
        <f t="shared" ca="1" si="6"/>
        <v>756624.03623349359</v>
      </c>
      <c r="N48" s="29">
        <f t="shared" ca="1" si="7"/>
        <v>822486.41740706237</v>
      </c>
      <c r="O48" s="29">
        <f t="shared" ca="1" si="8"/>
        <v>51166.366747006585</v>
      </c>
      <c r="P48" s="17">
        <f t="shared" ca="1" si="15"/>
        <v>-2.0755076647295282E-4</v>
      </c>
      <c r="Q48" s="17"/>
      <c r="R48" s="17"/>
      <c r="S48" s="17"/>
      <c r="T48" s="17"/>
    </row>
    <row r="49" spans="1:20">
      <c r="A49" s="68"/>
      <c r="B49" s="68"/>
      <c r="C49" s="17"/>
      <c r="D49" s="69">
        <f t="shared" ref="D49:E80" si="16">A49/A$18</f>
        <v>0</v>
      </c>
      <c r="E49" s="69">
        <f t="shared" si="16"/>
        <v>0</v>
      </c>
      <c r="F49" s="29">
        <f t="shared" si="9"/>
        <v>0</v>
      </c>
      <c r="G49" s="29">
        <f t="shared" si="10"/>
        <v>0</v>
      </c>
      <c r="H49" s="29">
        <f t="shared" si="11"/>
        <v>0</v>
      </c>
      <c r="I49" s="29">
        <f t="shared" si="12"/>
        <v>0</v>
      </c>
      <c r="J49" s="29">
        <f t="shared" si="13"/>
        <v>0</v>
      </c>
      <c r="K49" s="29">
        <f t="shared" ca="1" si="5"/>
        <v>2.0755076647295282E-4</v>
      </c>
      <c r="L49" s="29">
        <f t="shared" ca="1" si="14"/>
        <v>4.3077320663510195E-8</v>
      </c>
      <c r="M49" s="29">
        <f t="shared" ca="1" si="6"/>
        <v>756624.03623349359</v>
      </c>
      <c r="N49" s="29">
        <f t="shared" ca="1" si="7"/>
        <v>822486.41740706237</v>
      </c>
      <c r="O49" s="29">
        <f t="shared" ca="1" si="8"/>
        <v>51166.366747006585</v>
      </c>
      <c r="P49" s="17">
        <f t="shared" ca="1" si="15"/>
        <v>-2.0755076647295282E-4</v>
      </c>
      <c r="Q49" s="17"/>
      <c r="R49" s="17"/>
      <c r="S49" s="17"/>
      <c r="T49" s="17"/>
    </row>
    <row r="50" spans="1:20">
      <c r="A50" s="68"/>
      <c r="B50" s="68"/>
      <c r="C50" s="17"/>
      <c r="D50" s="69">
        <f t="shared" si="16"/>
        <v>0</v>
      </c>
      <c r="E50" s="69">
        <f t="shared" si="16"/>
        <v>0</v>
      </c>
      <c r="F50" s="29">
        <f t="shared" si="9"/>
        <v>0</v>
      </c>
      <c r="G50" s="29">
        <f t="shared" si="10"/>
        <v>0</v>
      </c>
      <c r="H50" s="29">
        <f t="shared" si="11"/>
        <v>0</v>
      </c>
      <c r="I50" s="29">
        <f t="shared" si="12"/>
        <v>0</v>
      </c>
      <c r="J50" s="29">
        <f t="shared" si="13"/>
        <v>0</v>
      </c>
      <c r="K50" s="29">
        <f t="shared" ca="1" si="5"/>
        <v>2.0755076647295282E-4</v>
      </c>
      <c r="L50" s="29">
        <f t="shared" ca="1" si="14"/>
        <v>4.3077320663510195E-8</v>
      </c>
      <c r="M50" s="29">
        <f t="shared" ca="1" si="6"/>
        <v>756624.03623349359</v>
      </c>
      <c r="N50" s="29">
        <f t="shared" ca="1" si="7"/>
        <v>822486.41740706237</v>
      </c>
      <c r="O50" s="29">
        <f t="shared" ca="1" si="8"/>
        <v>51166.366747006585</v>
      </c>
      <c r="P50" s="17">
        <f t="shared" ca="1" si="15"/>
        <v>-2.0755076647295282E-4</v>
      </c>
      <c r="Q50" s="17"/>
      <c r="R50" s="17"/>
      <c r="S50" s="17"/>
      <c r="T50" s="17"/>
    </row>
    <row r="51" spans="1:20">
      <c r="A51" s="68"/>
      <c r="B51" s="68"/>
      <c r="C51" s="17"/>
      <c r="D51" s="69">
        <f t="shared" si="16"/>
        <v>0</v>
      </c>
      <c r="E51" s="69">
        <f t="shared" si="16"/>
        <v>0</v>
      </c>
      <c r="F51" s="29">
        <f t="shared" si="9"/>
        <v>0</v>
      </c>
      <c r="G51" s="29">
        <f t="shared" si="10"/>
        <v>0</v>
      </c>
      <c r="H51" s="29">
        <f t="shared" si="11"/>
        <v>0</v>
      </c>
      <c r="I51" s="29">
        <f t="shared" si="12"/>
        <v>0</v>
      </c>
      <c r="J51" s="29">
        <f t="shared" si="13"/>
        <v>0</v>
      </c>
      <c r="K51" s="29">
        <f t="shared" ca="1" si="5"/>
        <v>2.0755076647295282E-4</v>
      </c>
      <c r="L51" s="29">
        <f t="shared" ca="1" si="14"/>
        <v>4.3077320663510195E-8</v>
      </c>
      <c r="M51" s="29">
        <f t="shared" ca="1" si="6"/>
        <v>756624.03623349359</v>
      </c>
      <c r="N51" s="29">
        <f t="shared" ca="1" si="7"/>
        <v>822486.41740706237</v>
      </c>
      <c r="O51" s="29">
        <f t="shared" ca="1" si="8"/>
        <v>51166.366747006585</v>
      </c>
      <c r="P51" s="17">
        <f t="shared" ca="1" si="15"/>
        <v>-2.0755076647295282E-4</v>
      </c>
      <c r="Q51" s="17"/>
      <c r="R51" s="17"/>
      <c r="S51" s="17"/>
      <c r="T51" s="17"/>
    </row>
    <row r="52" spans="1:20">
      <c r="A52" s="68"/>
      <c r="B52" s="68"/>
      <c r="C52" s="17"/>
      <c r="D52" s="69">
        <f t="shared" si="16"/>
        <v>0</v>
      </c>
      <c r="E52" s="69">
        <f t="shared" si="16"/>
        <v>0</v>
      </c>
      <c r="F52" s="29">
        <f t="shared" si="9"/>
        <v>0</v>
      </c>
      <c r="G52" s="29">
        <f t="shared" si="10"/>
        <v>0</v>
      </c>
      <c r="H52" s="29">
        <f t="shared" si="11"/>
        <v>0</v>
      </c>
      <c r="I52" s="29">
        <f t="shared" si="12"/>
        <v>0</v>
      </c>
      <c r="J52" s="29">
        <f t="shared" si="13"/>
        <v>0</v>
      </c>
      <c r="K52" s="29">
        <f t="shared" ca="1" si="5"/>
        <v>2.0755076647295282E-4</v>
      </c>
      <c r="L52" s="29">
        <f t="shared" ca="1" si="14"/>
        <v>4.3077320663510195E-8</v>
      </c>
      <c r="M52" s="29">
        <f t="shared" ca="1" si="6"/>
        <v>756624.03623349359</v>
      </c>
      <c r="N52" s="29">
        <f t="shared" ca="1" si="7"/>
        <v>822486.41740706237</v>
      </c>
      <c r="O52" s="29">
        <f t="shared" ca="1" si="8"/>
        <v>51166.366747006585</v>
      </c>
      <c r="P52" s="17">
        <f t="shared" ca="1" si="15"/>
        <v>-2.0755076647295282E-4</v>
      </c>
      <c r="Q52" s="17"/>
      <c r="R52" s="17"/>
      <c r="S52" s="17"/>
      <c r="T52" s="17"/>
    </row>
    <row r="53" spans="1:20">
      <c r="A53" s="68"/>
      <c r="B53" s="68"/>
      <c r="C53" s="17"/>
      <c r="D53" s="69">
        <f t="shared" si="16"/>
        <v>0</v>
      </c>
      <c r="E53" s="69">
        <f t="shared" si="16"/>
        <v>0</v>
      </c>
      <c r="F53" s="29">
        <f t="shared" si="9"/>
        <v>0</v>
      </c>
      <c r="G53" s="29">
        <f t="shared" si="10"/>
        <v>0</v>
      </c>
      <c r="H53" s="29">
        <f t="shared" si="11"/>
        <v>0</v>
      </c>
      <c r="I53" s="29">
        <f t="shared" si="12"/>
        <v>0</v>
      </c>
      <c r="J53" s="29">
        <f t="shared" si="13"/>
        <v>0</v>
      </c>
      <c r="K53" s="29">
        <f t="shared" ca="1" si="5"/>
        <v>2.0755076647295282E-4</v>
      </c>
      <c r="L53" s="29">
        <f t="shared" ca="1" si="14"/>
        <v>4.3077320663510195E-8</v>
      </c>
      <c r="M53" s="29">
        <f t="shared" ca="1" si="6"/>
        <v>756624.03623349359</v>
      </c>
      <c r="N53" s="29">
        <f t="shared" ca="1" si="7"/>
        <v>822486.41740706237</v>
      </c>
      <c r="O53" s="29">
        <f t="shared" ca="1" si="8"/>
        <v>51166.366747006585</v>
      </c>
      <c r="P53" s="17">
        <f t="shared" ca="1" si="15"/>
        <v>-2.0755076647295282E-4</v>
      </c>
      <c r="Q53" s="17"/>
      <c r="R53" s="17"/>
      <c r="S53" s="17"/>
      <c r="T53" s="17"/>
    </row>
    <row r="54" spans="1:20">
      <c r="A54" s="68"/>
      <c r="B54" s="68"/>
      <c r="C54" s="17"/>
      <c r="D54" s="69">
        <f t="shared" si="16"/>
        <v>0</v>
      </c>
      <c r="E54" s="69">
        <f t="shared" si="16"/>
        <v>0</v>
      </c>
      <c r="F54" s="29">
        <f t="shared" si="9"/>
        <v>0</v>
      </c>
      <c r="G54" s="29">
        <f t="shared" si="10"/>
        <v>0</v>
      </c>
      <c r="H54" s="29">
        <f t="shared" si="11"/>
        <v>0</v>
      </c>
      <c r="I54" s="29">
        <f t="shared" si="12"/>
        <v>0</v>
      </c>
      <c r="J54" s="29">
        <f t="shared" si="13"/>
        <v>0</v>
      </c>
      <c r="K54" s="29">
        <f t="shared" ca="1" si="5"/>
        <v>2.0755076647295282E-4</v>
      </c>
      <c r="L54" s="29">
        <f t="shared" ca="1" si="14"/>
        <v>4.3077320663510195E-8</v>
      </c>
      <c r="M54" s="29">
        <f t="shared" ca="1" si="6"/>
        <v>756624.03623349359</v>
      </c>
      <c r="N54" s="29">
        <f t="shared" ca="1" si="7"/>
        <v>822486.41740706237</v>
      </c>
      <c r="O54" s="29">
        <f t="shared" ca="1" si="8"/>
        <v>51166.366747006585</v>
      </c>
      <c r="P54" s="17">
        <f t="shared" ca="1" si="15"/>
        <v>-2.0755076647295282E-4</v>
      </c>
      <c r="Q54" s="17"/>
      <c r="R54" s="17"/>
      <c r="S54" s="17"/>
      <c r="T54" s="17"/>
    </row>
    <row r="55" spans="1:20">
      <c r="A55" s="68"/>
      <c r="B55" s="68"/>
      <c r="C55" s="17"/>
      <c r="D55" s="69">
        <f t="shared" si="16"/>
        <v>0</v>
      </c>
      <c r="E55" s="69">
        <f t="shared" si="16"/>
        <v>0</v>
      </c>
      <c r="F55" s="29">
        <f t="shared" si="9"/>
        <v>0</v>
      </c>
      <c r="G55" s="29">
        <f t="shared" si="10"/>
        <v>0</v>
      </c>
      <c r="H55" s="29">
        <f t="shared" si="11"/>
        <v>0</v>
      </c>
      <c r="I55" s="29">
        <f t="shared" si="12"/>
        <v>0</v>
      </c>
      <c r="J55" s="29">
        <f t="shared" si="13"/>
        <v>0</v>
      </c>
      <c r="K55" s="29">
        <f t="shared" ca="1" si="5"/>
        <v>2.0755076647295282E-4</v>
      </c>
      <c r="L55" s="29">
        <f t="shared" ca="1" si="14"/>
        <v>4.3077320663510195E-8</v>
      </c>
      <c r="M55" s="29">
        <f t="shared" ca="1" si="6"/>
        <v>756624.03623349359</v>
      </c>
      <c r="N55" s="29">
        <f t="shared" ca="1" si="7"/>
        <v>822486.41740706237</v>
      </c>
      <c r="O55" s="29">
        <f t="shared" ca="1" si="8"/>
        <v>51166.366747006585</v>
      </c>
      <c r="P55" s="17">
        <f t="shared" ca="1" si="15"/>
        <v>-2.0755076647295282E-4</v>
      </c>
      <c r="Q55" s="17"/>
      <c r="R55" s="17"/>
      <c r="S55" s="17"/>
      <c r="T55" s="17"/>
    </row>
    <row r="56" spans="1:20">
      <c r="A56" s="68"/>
      <c r="B56" s="68"/>
      <c r="C56" s="17"/>
      <c r="D56" s="69">
        <f t="shared" si="16"/>
        <v>0</v>
      </c>
      <c r="E56" s="69">
        <f t="shared" si="16"/>
        <v>0</v>
      </c>
      <c r="F56" s="29">
        <f t="shared" si="9"/>
        <v>0</v>
      </c>
      <c r="G56" s="29">
        <f t="shared" si="10"/>
        <v>0</v>
      </c>
      <c r="H56" s="29">
        <f t="shared" si="11"/>
        <v>0</v>
      </c>
      <c r="I56" s="29">
        <f t="shared" si="12"/>
        <v>0</v>
      </c>
      <c r="J56" s="29">
        <f t="shared" si="13"/>
        <v>0</v>
      </c>
      <c r="K56" s="29">
        <f t="shared" ca="1" si="5"/>
        <v>2.0755076647295282E-4</v>
      </c>
      <c r="L56" s="29">
        <f t="shared" ca="1" si="14"/>
        <v>4.3077320663510195E-8</v>
      </c>
      <c r="M56" s="29">
        <f t="shared" ca="1" si="6"/>
        <v>756624.03623349359</v>
      </c>
      <c r="N56" s="29">
        <f t="shared" ca="1" si="7"/>
        <v>822486.41740706237</v>
      </c>
      <c r="O56" s="29">
        <f t="shared" ca="1" si="8"/>
        <v>51166.366747006585</v>
      </c>
      <c r="P56" s="17">
        <f t="shared" ca="1" si="15"/>
        <v>-2.0755076647295282E-4</v>
      </c>
      <c r="Q56" s="17"/>
      <c r="R56" s="17"/>
      <c r="S56" s="17"/>
      <c r="T56" s="17"/>
    </row>
    <row r="57" spans="1:20">
      <c r="A57" s="68"/>
      <c r="B57" s="68"/>
      <c r="C57" s="17"/>
      <c r="D57" s="69">
        <f t="shared" si="16"/>
        <v>0</v>
      </c>
      <c r="E57" s="69">
        <f t="shared" si="16"/>
        <v>0</v>
      </c>
      <c r="F57" s="29">
        <f t="shared" si="9"/>
        <v>0</v>
      </c>
      <c r="G57" s="29">
        <f t="shared" si="10"/>
        <v>0</v>
      </c>
      <c r="H57" s="29">
        <f t="shared" si="11"/>
        <v>0</v>
      </c>
      <c r="I57" s="29">
        <f t="shared" si="12"/>
        <v>0</v>
      </c>
      <c r="J57" s="29">
        <f t="shared" si="13"/>
        <v>0</v>
      </c>
      <c r="K57" s="29">
        <f t="shared" ca="1" si="5"/>
        <v>2.0755076647295282E-4</v>
      </c>
      <c r="L57" s="29">
        <f t="shared" ca="1" si="14"/>
        <v>4.3077320663510195E-8</v>
      </c>
      <c r="M57" s="29">
        <f t="shared" ca="1" si="6"/>
        <v>756624.03623349359</v>
      </c>
      <c r="N57" s="29">
        <f t="shared" ca="1" si="7"/>
        <v>822486.41740706237</v>
      </c>
      <c r="O57" s="29">
        <f t="shared" ca="1" si="8"/>
        <v>51166.366747006585</v>
      </c>
      <c r="P57" s="17">
        <f t="shared" ca="1" si="15"/>
        <v>-2.0755076647295282E-4</v>
      </c>
      <c r="Q57" s="17"/>
      <c r="R57" s="17"/>
      <c r="S57" s="17"/>
      <c r="T57" s="17"/>
    </row>
    <row r="58" spans="1:20">
      <c r="A58" s="68"/>
      <c r="B58" s="68"/>
      <c r="C58" s="17"/>
      <c r="D58" s="69">
        <f t="shared" si="16"/>
        <v>0</v>
      </c>
      <c r="E58" s="69">
        <f t="shared" si="16"/>
        <v>0</v>
      </c>
      <c r="F58" s="29">
        <f t="shared" si="9"/>
        <v>0</v>
      </c>
      <c r="G58" s="29">
        <f t="shared" si="10"/>
        <v>0</v>
      </c>
      <c r="H58" s="29">
        <f t="shared" si="11"/>
        <v>0</v>
      </c>
      <c r="I58" s="29">
        <f t="shared" si="12"/>
        <v>0</v>
      </c>
      <c r="J58" s="29">
        <f t="shared" si="13"/>
        <v>0</v>
      </c>
      <c r="K58" s="29">
        <f t="shared" ca="1" si="5"/>
        <v>2.0755076647295282E-4</v>
      </c>
      <c r="L58" s="29">
        <f t="shared" ca="1" si="14"/>
        <v>4.3077320663510195E-8</v>
      </c>
      <c r="M58" s="29">
        <f t="shared" ca="1" si="6"/>
        <v>756624.03623349359</v>
      </c>
      <c r="N58" s="29">
        <f t="shared" ca="1" si="7"/>
        <v>822486.41740706237</v>
      </c>
      <c r="O58" s="29">
        <f t="shared" ca="1" si="8"/>
        <v>51166.366747006585</v>
      </c>
      <c r="P58" s="17">
        <f t="shared" ca="1" si="15"/>
        <v>-2.0755076647295282E-4</v>
      </c>
      <c r="Q58" s="17"/>
      <c r="R58" s="17"/>
      <c r="S58" s="17"/>
      <c r="T58" s="17"/>
    </row>
    <row r="59" spans="1:20">
      <c r="A59" s="68"/>
      <c r="B59" s="68"/>
      <c r="C59" s="17"/>
      <c r="D59" s="69">
        <f t="shared" si="16"/>
        <v>0</v>
      </c>
      <c r="E59" s="69">
        <f t="shared" si="16"/>
        <v>0</v>
      </c>
      <c r="F59" s="29">
        <f t="shared" si="9"/>
        <v>0</v>
      </c>
      <c r="G59" s="29">
        <f t="shared" si="10"/>
        <v>0</v>
      </c>
      <c r="H59" s="29">
        <f t="shared" si="11"/>
        <v>0</v>
      </c>
      <c r="I59" s="29">
        <f t="shared" si="12"/>
        <v>0</v>
      </c>
      <c r="J59" s="29">
        <f t="shared" si="13"/>
        <v>0</v>
      </c>
      <c r="K59" s="29">
        <f t="shared" ca="1" si="5"/>
        <v>2.0755076647295282E-4</v>
      </c>
      <c r="L59" s="29">
        <f t="shared" ca="1" si="14"/>
        <v>4.3077320663510195E-8</v>
      </c>
      <c r="M59" s="29">
        <f t="shared" ca="1" si="6"/>
        <v>756624.03623349359</v>
      </c>
      <c r="N59" s="29">
        <f t="shared" ca="1" si="7"/>
        <v>822486.41740706237</v>
      </c>
      <c r="O59" s="29">
        <f t="shared" ca="1" si="8"/>
        <v>51166.366747006585</v>
      </c>
      <c r="P59" s="17">
        <f t="shared" ca="1" si="15"/>
        <v>-2.0755076647295282E-4</v>
      </c>
      <c r="Q59" s="17"/>
      <c r="R59" s="17"/>
      <c r="S59" s="17"/>
      <c r="T59" s="17"/>
    </row>
    <row r="60" spans="1:20">
      <c r="A60" s="68"/>
      <c r="B60" s="68"/>
      <c r="C60" s="17"/>
      <c r="D60" s="69">
        <f t="shared" si="16"/>
        <v>0</v>
      </c>
      <c r="E60" s="69">
        <f t="shared" si="16"/>
        <v>0</v>
      </c>
      <c r="F60" s="29">
        <f t="shared" si="9"/>
        <v>0</v>
      </c>
      <c r="G60" s="29">
        <f t="shared" si="10"/>
        <v>0</v>
      </c>
      <c r="H60" s="29">
        <f t="shared" si="11"/>
        <v>0</v>
      </c>
      <c r="I60" s="29">
        <f t="shared" si="12"/>
        <v>0</v>
      </c>
      <c r="J60" s="29">
        <f t="shared" si="13"/>
        <v>0</v>
      </c>
      <c r="K60" s="29">
        <f t="shared" ca="1" si="5"/>
        <v>2.0755076647295282E-4</v>
      </c>
      <c r="L60" s="29">
        <f t="shared" ca="1" si="14"/>
        <v>4.3077320663510195E-8</v>
      </c>
      <c r="M60" s="29">
        <f t="shared" ca="1" si="6"/>
        <v>756624.03623349359</v>
      </c>
      <c r="N60" s="29">
        <f t="shared" ca="1" si="7"/>
        <v>822486.41740706237</v>
      </c>
      <c r="O60" s="29">
        <f t="shared" ca="1" si="8"/>
        <v>51166.366747006585</v>
      </c>
      <c r="P60" s="17">
        <f t="shared" ca="1" si="15"/>
        <v>-2.0755076647295282E-4</v>
      </c>
      <c r="Q60" s="17"/>
      <c r="R60" s="17"/>
      <c r="S60" s="17"/>
      <c r="T60" s="17"/>
    </row>
    <row r="61" spans="1:20">
      <c r="A61" s="68"/>
      <c r="B61" s="68"/>
      <c r="C61" s="17"/>
      <c r="D61" s="69">
        <f t="shared" si="16"/>
        <v>0</v>
      </c>
      <c r="E61" s="69">
        <f t="shared" si="16"/>
        <v>0</v>
      </c>
      <c r="F61" s="29">
        <f t="shared" si="9"/>
        <v>0</v>
      </c>
      <c r="G61" s="29">
        <f t="shared" si="10"/>
        <v>0</v>
      </c>
      <c r="H61" s="29">
        <f t="shared" si="11"/>
        <v>0</v>
      </c>
      <c r="I61" s="29">
        <f t="shared" si="12"/>
        <v>0</v>
      </c>
      <c r="J61" s="29">
        <f t="shared" si="13"/>
        <v>0</v>
      </c>
      <c r="K61" s="29">
        <f t="shared" ca="1" si="5"/>
        <v>2.0755076647295282E-4</v>
      </c>
      <c r="L61" s="29">
        <f t="shared" ca="1" si="14"/>
        <v>4.3077320663510195E-8</v>
      </c>
      <c r="M61" s="29">
        <f t="shared" ca="1" si="6"/>
        <v>756624.03623349359</v>
      </c>
      <c r="N61" s="29">
        <f t="shared" ca="1" si="7"/>
        <v>822486.41740706237</v>
      </c>
      <c r="O61" s="29">
        <f t="shared" ca="1" si="8"/>
        <v>51166.366747006585</v>
      </c>
      <c r="P61" s="17">
        <f t="shared" ca="1" si="15"/>
        <v>-2.0755076647295282E-4</v>
      </c>
      <c r="Q61" s="17"/>
      <c r="R61" s="17"/>
      <c r="S61" s="17"/>
      <c r="T61" s="17"/>
    </row>
    <row r="62" spans="1:20">
      <c r="A62" s="68"/>
      <c r="B62" s="68"/>
      <c r="C62" s="17"/>
      <c r="D62" s="69">
        <f t="shared" si="16"/>
        <v>0</v>
      </c>
      <c r="E62" s="69">
        <f t="shared" si="16"/>
        <v>0</v>
      </c>
      <c r="F62" s="29">
        <f t="shared" si="9"/>
        <v>0</v>
      </c>
      <c r="G62" s="29">
        <f t="shared" si="10"/>
        <v>0</v>
      </c>
      <c r="H62" s="29">
        <f t="shared" si="11"/>
        <v>0</v>
      </c>
      <c r="I62" s="29">
        <f t="shared" si="12"/>
        <v>0</v>
      </c>
      <c r="J62" s="29">
        <f t="shared" si="13"/>
        <v>0</v>
      </c>
      <c r="K62" s="29">
        <f t="shared" ca="1" si="5"/>
        <v>2.0755076647295282E-4</v>
      </c>
      <c r="L62" s="29">
        <f t="shared" ca="1" si="14"/>
        <v>4.3077320663510195E-8</v>
      </c>
      <c r="M62" s="29">
        <f t="shared" ca="1" si="6"/>
        <v>756624.03623349359</v>
      </c>
      <c r="N62" s="29">
        <f t="shared" ca="1" si="7"/>
        <v>822486.41740706237</v>
      </c>
      <c r="O62" s="29">
        <f t="shared" ca="1" si="8"/>
        <v>51166.366747006585</v>
      </c>
      <c r="P62" s="17">
        <f t="shared" ca="1" si="15"/>
        <v>-2.0755076647295282E-4</v>
      </c>
      <c r="Q62" s="17"/>
      <c r="R62" s="17"/>
      <c r="S62" s="17"/>
      <c r="T62" s="17"/>
    </row>
    <row r="63" spans="1:20">
      <c r="A63" s="68"/>
      <c r="B63" s="68"/>
      <c r="C63" s="17"/>
      <c r="D63" s="69">
        <f t="shared" si="16"/>
        <v>0</v>
      </c>
      <c r="E63" s="69">
        <f t="shared" si="16"/>
        <v>0</v>
      </c>
      <c r="F63" s="29">
        <f t="shared" si="9"/>
        <v>0</v>
      </c>
      <c r="G63" s="29">
        <f t="shared" si="10"/>
        <v>0</v>
      </c>
      <c r="H63" s="29">
        <f t="shared" si="11"/>
        <v>0</v>
      </c>
      <c r="I63" s="29">
        <f t="shared" si="12"/>
        <v>0</v>
      </c>
      <c r="J63" s="29">
        <f t="shared" si="13"/>
        <v>0</v>
      </c>
      <c r="K63" s="29">
        <f t="shared" ca="1" si="5"/>
        <v>2.0755076647295282E-4</v>
      </c>
      <c r="L63" s="29">
        <f t="shared" ca="1" si="14"/>
        <v>4.3077320663510195E-8</v>
      </c>
      <c r="M63" s="29">
        <f t="shared" ca="1" si="6"/>
        <v>756624.03623349359</v>
      </c>
      <c r="N63" s="29">
        <f t="shared" ca="1" si="7"/>
        <v>822486.41740706237</v>
      </c>
      <c r="O63" s="29">
        <f t="shared" ca="1" si="8"/>
        <v>51166.366747006585</v>
      </c>
      <c r="P63" s="17">
        <f t="shared" ca="1" si="15"/>
        <v>-2.0755076647295282E-4</v>
      </c>
      <c r="Q63" s="17"/>
      <c r="R63" s="17"/>
      <c r="S63" s="17"/>
      <c r="T63" s="17"/>
    </row>
    <row r="64" spans="1:20">
      <c r="A64" s="68"/>
      <c r="B64" s="68"/>
      <c r="C64" s="17"/>
      <c r="D64" s="69">
        <f t="shared" si="16"/>
        <v>0</v>
      </c>
      <c r="E64" s="69">
        <f t="shared" si="16"/>
        <v>0</v>
      </c>
      <c r="F64" s="29">
        <f t="shared" si="9"/>
        <v>0</v>
      </c>
      <c r="G64" s="29">
        <f t="shared" si="10"/>
        <v>0</v>
      </c>
      <c r="H64" s="29">
        <f t="shared" si="11"/>
        <v>0</v>
      </c>
      <c r="I64" s="29">
        <f t="shared" si="12"/>
        <v>0</v>
      </c>
      <c r="J64" s="29">
        <f t="shared" si="13"/>
        <v>0</v>
      </c>
      <c r="K64" s="29">
        <f t="shared" ca="1" si="5"/>
        <v>2.0755076647295282E-4</v>
      </c>
      <c r="L64" s="29">
        <f t="shared" ca="1" si="14"/>
        <v>4.3077320663510195E-8</v>
      </c>
      <c r="M64" s="29">
        <f t="shared" ca="1" si="6"/>
        <v>756624.03623349359</v>
      </c>
      <c r="N64" s="29">
        <f t="shared" ca="1" si="7"/>
        <v>822486.41740706237</v>
      </c>
      <c r="O64" s="29">
        <f t="shared" ca="1" si="8"/>
        <v>51166.366747006585</v>
      </c>
      <c r="P64" s="17">
        <f t="shared" ca="1" si="15"/>
        <v>-2.0755076647295282E-4</v>
      </c>
      <c r="Q64" s="17"/>
      <c r="R64" s="17"/>
      <c r="S64" s="17"/>
      <c r="T64" s="17"/>
    </row>
    <row r="65" spans="1:20">
      <c r="A65" s="68"/>
      <c r="B65" s="68"/>
      <c r="C65" s="17"/>
      <c r="D65" s="69">
        <f t="shared" si="16"/>
        <v>0</v>
      </c>
      <c r="E65" s="69">
        <f t="shared" si="16"/>
        <v>0</v>
      </c>
      <c r="F65" s="29">
        <f t="shared" si="9"/>
        <v>0</v>
      </c>
      <c r="G65" s="29">
        <f t="shared" si="10"/>
        <v>0</v>
      </c>
      <c r="H65" s="29">
        <f t="shared" si="11"/>
        <v>0</v>
      </c>
      <c r="I65" s="29">
        <f t="shared" si="12"/>
        <v>0</v>
      </c>
      <c r="J65" s="29">
        <f t="shared" si="13"/>
        <v>0</v>
      </c>
      <c r="K65" s="29">
        <f t="shared" ca="1" si="5"/>
        <v>2.0755076647295282E-4</v>
      </c>
      <c r="L65" s="29">
        <f t="shared" ca="1" si="14"/>
        <v>4.3077320663510195E-8</v>
      </c>
      <c r="M65" s="29">
        <f t="shared" ca="1" si="6"/>
        <v>756624.03623349359</v>
      </c>
      <c r="N65" s="29">
        <f t="shared" ca="1" si="7"/>
        <v>822486.41740706237</v>
      </c>
      <c r="O65" s="29">
        <f t="shared" ca="1" si="8"/>
        <v>51166.366747006585</v>
      </c>
      <c r="P65" s="17">
        <f t="shared" ca="1" si="15"/>
        <v>-2.0755076647295282E-4</v>
      </c>
      <c r="Q65" s="17"/>
      <c r="R65" s="17"/>
      <c r="S65" s="17"/>
      <c r="T65" s="17"/>
    </row>
    <row r="66" spans="1:20">
      <c r="A66" s="68"/>
      <c r="B66" s="68"/>
      <c r="C66" s="17"/>
      <c r="D66" s="69">
        <f t="shared" si="16"/>
        <v>0</v>
      </c>
      <c r="E66" s="69">
        <f t="shared" si="16"/>
        <v>0</v>
      </c>
      <c r="F66" s="29">
        <f t="shared" si="9"/>
        <v>0</v>
      </c>
      <c r="G66" s="29">
        <f t="shared" si="10"/>
        <v>0</v>
      </c>
      <c r="H66" s="29">
        <f t="shared" si="11"/>
        <v>0</v>
      </c>
      <c r="I66" s="29">
        <f t="shared" si="12"/>
        <v>0</v>
      </c>
      <c r="J66" s="29">
        <f t="shared" si="13"/>
        <v>0</v>
      </c>
      <c r="K66" s="29">
        <f t="shared" ca="1" si="5"/>
        <v>2.0755076647295282E-4</v>
      </c>
      <c r="L66" s="29">
        <f t="shared" ca="1" si="14"/>
        <v>4.3077320663510195E-8</v>
      </c>
      <c r="M66" s="29">
        <f t="shared" ca="1" si="6"/>
        <v>756624.03623349359</v>
      </c>
      <c r="N66" s="29">
        <f t="shared" ca="1" si="7"/>
        <v>822486.41740706237</v>
      </c>
      <c r="O66" s="29">
        <f t="shared" ca="1" si="8"/>
        <v>51166.366747006585</v>
      </c>
      <c r="P66" s="17">
        <f t="shared" ca="1" si="15"/>
        <v>-2.0755076647295282E-4</v>
      </c>
      <c r="Q66" s="17"/>
      <c r="R66" s="17"/>
      <c r="S66" s="17"/>
      <c r="T66" s="17"/>
    </row>
    <row r="67" spans="1:20">
      <c r="A67" s="68"/>
      <c r="B67" s="68"/>
      <c r="C67" s="17"/>
      <c r="D67" s="69">
        <f t="shared" si="16"/>
        <v>0</v>
      </c>
      <c r="E67" s="69">
        <f t="shared" si="16"/>
        <v>0</v>
      </c>
      <c r="F67" s="29">
        <f t="shared" si="9"/>
        <v>0</v>
      </c>
      <c r="G67" s="29">
        <f t="shared" si="10"/>
        <v>0</v>
      </c>
      <c r="H67" s="29">
        <f t="shared" si="11"/>
        <v>0</v>
      </c>
      <c r="I67" s="29">
        <f t="shared" si="12"/>
        <v>0</v>
      </c>
      <c r="J67" s="29">
        <f t="shared" si="13"/>
        <v>0</v>
      </c>
      <c r="K67" s="29">
        <f t="shared" ca="1" si="5"/>
        <v>2.0755076647295282E-4</v>
      </c>
      <c r="L67" s="29">
        <f t="shared" ca="1" si="14"/>
        <v>4.3077320663510195E-8</v>
      </c>
      <c r="M67" s="29">
        <f t="shared" ca="1" si="6"/>
        <v>756624.03623349359</v>
      </c>
      <c r="N67" s="29">
        <f t="shared" ca="1" si="7"/>
        <v>822486.41740706237</v>
      </c>
      <c r="O67" s="29">
        <f t="shared" ca="1" si="8"/>
        <v>51166.366747006585</v>
      </c>
      <c r="P67" s="17">
        <f t="shared" ca="1" si="15"/>
        <v>-2.0755076647295282E-4</v>
      </c>
      <c r="Q67" s="17"/>
      <c r="R67" s="17"/>
      <c r="S67" s="17"/>
      <c r="T67" s="17"/>
    </row>
    <row r="68" spans="1:20">
      <c r="A68" s="68"/>
      <c r="B68" s="68"/>
      <c r="C68" s="17"/>
      <c r="D68" s="69">
        <f t="shared" si="16"/>
        <v>0</v>
      </c>
      <c r="E68" s="69">
        <f t="shared" si="16"/>
        <v>0</v>
      </c>
      <c r="F68" s="29">
        <f t="shared" si="9"/>
        <v>0</v>
      </c>
      <c r="G68" s="29">
        <f t="shared" si="10"/>
        <v>0</v>
      </c>
      <c r="H68" s="29">
        <f t="shared" si="11"/>
        <v>0</v>
      </c>
      <c r="I68" s="29">
        <f t="shared" si="12"/>
        <v>0</v>
      </c>
      <c r="J68" s="29">
        <f t="shared" si="13"/>
        <v>0</v>
      </c>
      <c r="K68" s="29">
        <f t="shared" ca="1" si="5"/>
        <v>2.0755076647295282E-4</v>
      </c>
      <c r="L68" s="29">
        <f t="shared" ca="1" si="14"/>
        <v>4.3077320663510195E-8</v>
      </c>
      <c r="M68" s="29">
        <f t="shared" ca="1" si="6"/>
        <v>756624.03623349359</v>
      </c>
      <c r="N68" s="29">
        <f t="shared" ca="1" si="7"/>
        <v>822486.41740706237</v>
      </c>
      <c r="O68" s="29">
        <f t="shared" ca="1" si="8"/>
        <v>51166.366747006585</v>
      </c>
      <c r="P68" s="17">
        <f t="shared" ca="1" si="15"/>
        <v>-2.0755076647295282E-4</v>
      </c>
      <c r="Q68" s="17"/>
      <c r="R68" s="17"/>
      <c r="S68" s="17"/>
      <c r="T68" s="17"/>
    </row>
    <row r="69" spans="1:20">
      <c r="A69" s="68"/>
      <c r="B69" s="68"/>
      <c r="C69" s="17"/>
      <c r="D69" s="69">
        <f t="shared" si="16"/>
        <v>0</v>
      </c>
      <c r="E69" s="69">
        <f t="shared" si="16"/>
        <v>0</v>
      </c>
      <c r="F69" s="29">
        <f t="shared" si="9"/>
        <v>0</v>
      </c>
      <c r="G69" s="29">
        <f t="shared" si="10"/>
        <v>0</v>
      </c>
      <c r="H69" s="29">
        <f t="shared" si="11"/>
        <v>0</v>
      </c>
      <c r="I69" s="29">
        <f t="shared" si="12"/>
        <v>0</v>
      </c>
      <c r="J69" s="29">
        <f t="shared" si="13"/>
        <v>0</v>
      </c>
      <c r="K69" s="29">
        <f t="shared" ca="1" si="5"/>
        <v>2.0755076647295282E-4</v>
      </c>
      <c r="L69" s="29">
        <f t="shared" ca="1" si="14"/>
        <v>4.3077320663510195E-8</v>
      </c>
      <c r="M69" s="29">
        <f t="shared" ca="1" si="6"/>
        <v>756624.03623349359</v>
      </c>
      <c r="N69" s="29">
        <f t="shared" ca="1" si="7"/>
        <v>822486.41740706237</v>
      </c>
      <c r="O69" s="29">
        <f t="shared" ca="1" si="8"/>
        <v>51166.366747006585</v>
      </c>
      <c r="P69" s="17">
        <f t="shared" ca="1" si="15"/>
        <v>-2.0755076647295282E-4</v>
      </c>
      <c r="Q69" s="17"/>
      <c r="R69" s="17"/>
      <c r="S69" s="17"/>
      <c r="T69" s="17"/>
    </row>
    <row r="70" spans="1:20">
      <c r="A70" s="68"/>
      <c r="B70" s="68"/>
      <c r="C70" s="17"/>
      <c r="D70" s="69">
        <f t="shared" si="16"/>
        <v>0</v>
      </c>
      <c r="E70" s="69">
        <f t="shared" si="16"/>
        <v>0</v>
      </c>
      <c r="F70" s="29">
        <f t="shared" si="9"/>
        <v>0</v>
      </c>
      <c r="G70" s="29">
        <f t="shared" si="10"/>
        <v>0</v>
      </c>
      <c r="H70" s="29">
        <f t="shared" si="11"/>
        <v>0</v>
      </c>
      <c r="I70" s="29">
        <f t="shared" si="12"/>
        <v>0</v>
      </c>
      <c r="J70" s="29">
        <f t="shared" si="13"/>
        <v>0</v>
      </c>
      <c r="K70" s="29">
        <f t="shared" ca="1" si="5"/>
        <v>2.0755076647295282E-4</v>
      </c>
      <c r="L70" s="29">
        <f t="shared" ca="1" si="14"/>
        <v>4.3077320663510195E-8</v>
      </c>
      <c r="M70" s="29">
        <f t="shared" ca="1" si="6"/>
        <v>756624.03623349359</v>
      </c>
      <c r="N70" s="29">
        <f t="shared" ca="1" si="7"/>
        <v>822486.41740706237</v>
      </c>
      <c r="O70" s="29">
        <f t="shared" ca="1" si="8"/>
        <v>51166.366747006585</v>
      </c>
      <c r="P70" s="17">
        <f t="shared" ca="1" si="15"/>
        <v>-2.0755076647295282E-4</v>
      </c>
      <c r="Q70" s="17"/>
      <c r="R70" s="17"/>
      <c r="S70" s="17"/>
      <c r="T70" s="17"/>
    </row>
    <row r="71" spans="1:20">
      <c r="A71" s="68"/>
      <c r="B71" s="68"/>
      <c r="C71" s="17"/>
      <c r="D71" s="69">
        <f t="shared" si="16"/>
        <v>0</v>
      </c>
      <c r="E71" s="69">
        <f t="shared" si="16"/>
        <v>0</v>
      </c>
      <c r="F71" s="29">
        <f t="shared" si="9"/>
        <v>0</v>
      </c>
      <c r="G71" s="29">
        <f t="shared" si="10"/>
        <v>0</v>
      </c>
      <c r="H71" s="29">
        <f t="shared" si="11"/>
        <v>0</v>
      </c>
      <c r="I71" s="29">
        <f t="shared" si="12"/>
        <v>0</v>
      </c>
      <c r="J71" s="29">
        <f t="shared" si="13"/>
        <v>0</v>
      </c>
      <c r="K71" s="29">
        <f t="shared" ca="1" si="5"/>
        <v>2.0755076647295282E-4</v>
      </c>
      <c r="L71" s="29">
        <f t="shared" ca="1" si="14"/>
        <v>4.3077320663510195E-8</v>
      </c>
      <c r="M71" s="29">
        <f t="shared" ca="1" si="6"/>
        <v>756624.03623349359</v>
      </c>
      <c r="N71" s="29">
        <f t="shared" ca="1" si="7"/>
        <v>822486.41740706237</v>
      </c>
      <c r="O71" s="29">
        <f t="shared" ca="1" si="8"/>
        <v>51166.366747006585</v>
      </c>
      <c r="P71" s="17">
        <f t="shared" ca="1" si="15"/>
        <v>-2.0755076647295282E-4</v>
      </c>
      <c r="Q71" s="17"/>
      <c r="R71" s="17"/>
      <c r="S71" s="17"/>
      <c r="T71" s="17"/>
    </row>
    <row r="72" spans="1:20">
      <c r="A72" s="68"/>
      <c r="B72" s="68"/>
      <c r="C72" s="17"/>
      <c r="D72" s="69">
        <f t="shared" si="16"/>
        <v>0</v>
      </c>
      <c r="E72" s="69">
        <f t="shared" si="16"/>
        <v>0</v>
      </c>
      <c r="F72" s="29">
        <f t="shared" si="9"/>
        <v>0</v>
      </c>
      <c r="G72" s="29">
        <f t="shared" si="10"/>
        <v>0</v>
      </c>
      <c r="H72" s="29">
        <f t="shared" si="11"/>
        <v>0</v>
      </c>
      <c r="I72" s="29">
        <f t="shared" si="12"/>
        <v>0</v>
      </c>
      <c r="J72" s="29">
        <f t="shared" si="13"/>
        <v>0</v>
      </c>
      <c r="K72" s="29">
        <f t="shared" ca="1" si="5"/>
        <v>2.0755076647295282E-4</v>
      </c>
      <c r="L72" s="29">
        <f t="shared" ca="1" si="14"/>
        <v>4.3077320663510195E-8</v>
      </c>
      <c r="M72" s="29">
        <f t="shared" ca="1" si="6"/>
        <v>756624.03623349359</v>
      </c>
      <c r="N72" s="29">
        <f t="shared" ca="1" si="7"/>
        <v>822486.41740706237</v>
      </c>
      <c r="O72" s="29">
        <f t="shared" ca="1" si="8"/>
        <v>51166.366747006585</v>
      </c>
      <c r="P72" s="17">
        <f t="shared" ca="1" si="15"/>
        <v>-2.0755076647295282E-4</v>
      </c>
      <c r="Q72" s="17"/>
      <c r="R72" s="17"/>
      <c r="S72" s="17"/>
      <c r="T72" s="17"/>
    </row>
    <row r="73" spans="1:20">
      <c r="A73" s="68"/>
      <c r="B73" s="68"/>
      <c r="C73" s="17"/>
      <c r="D73" s="69">
        <f t="shared" si="16"/>
        <v>0</v>
      </c>
      <c r="E73" s="69">
        <f t="shared" si="16"/>
        <v>0</v>
      </c>
      <c r="F73" s="29">
        <f t="shared" si="9"/>
        <v>0</v>
      </c>
      <c r="G73" s="29">
        <f t="shared" si="10"/>
        <v>0</v>
      </c>
      <c r="H73" s="29">
        <f t="shared" si="11"/>
        <v>0</v>
      </c>
      <c r="I73" s="29">
        <f t="shared" si="12"/>
        <v>0</v>
      </c>
      <c r="J73" s="29">
        <f t="shared" si="13"/>
        <v>0</v>
      </c>
      <c r="K73" s="29">
        <f t="shared" ca="1" si="5"/>
        <v>2.0755076647295282E-4</v>
      </c>
      <c r="L73" s="29">
        <f t="shared" ca="1" si="14"/>
        <v>4.3077320663510195E-8</v>
      </c>
      <c r="M73" s="29">
        <f t="shared" ca="1" si="6"/>
        <v>756624.03623349359</v>
      </c>
      <c r="N73" s="29">
        <f t="shared" ca="1" si="7"/>
        <v>822486.41740706237</v>
      </c>
      <c r="O73" s="29">
        <f t="shared" ca="1" si="8"/>
        <v>51166.366747006585</v>
      </c>
      <c r="P73" s="17">
        <f t="shared" ca="1" si="15"/>
        <v>-2.0755076647295282E-4</v>
      </c>
      <c r="Q73" s="17"/>
      <c r="R73" s="17"/>
      <c r="S73" s="17"/>
      <c r="T73" s="17"/>
    </row>
    <row r="74" spans="1:20">
      <c r="A74" s="68"/>
      <c r="B74" s="68"/>
      <c r="C74" s="17"/>
      <c r="D74" s="69">
        <f t="shared" si="16"/>
        <v>0</v>
      </c>
      <c r="E74" s="69">
        <f t="shared" si="16"/>
        <v>0</v>
      </c>
      <c r="F74" s="29">
        <f t="shared" si="9"/>
        <v>0</v>
      </c>
      <c r="G74" s="29">
        <f t="shared" si="10"/>
        <v>0</v>
      </c>
      <c r="H74" s="29">
        <f t="shared" si="11"/>
        <v>0</v>
      </c>
      <c r="I74" s="29">
        <f t="shared" si="12"/>
        <v>0</v>
      </c>
      <c r="J74" s="29">
        <f t="shared" si="13"/>
        <v>0</v>
      </c>
      <c r="K74" s="29">
        <f t="shared" ca="1" si="5"/>
        <v>2.0755076647295282E-4</v>
      </c>
      <c r="L74" s="29">
        <f t="shared" ca="1" si="14"/>
        <v>4.3077320663510195E-8</v>
      </c>
      <c r="M74" s="29">
        <f t="shared" ca="1" si="6"/>
        <v>756624.03623349359</v>
      </c>
      <c r="N74" s="29">
        <f t="shared" ca="1" si="7"/>
        <v>822486.41740706237</v>
      </c>
      <c r="O74" s="29">
        <f t="shared" ca="1" si="8"/>
        <v>51166.366747006585</v>
      </c>
      <c r="P74" s="17">
        <f t="shared" ca="1" si="15"/>
        <v>-2.0755076647295282E-4</v>
      </c>
      <c r="Q74" s="17"/>
      <c r="R74" s="17"/>
      <c r="S74" s="17"/>
      <c r="T74" s="17"/>
    </row>
    <row r="75" spans="1:20">
      <c r="A75" s="68"/>
      <c r="B75" s="68"/>
      <c r="C75" s="17"/>
      <c r="D75" s="69">
        <f t="shared" si="16"/>
        <v>0</v>
      </c>
      <c r="E75" s="69">
        <f t="shared" si="16"/>
        <v>0</v>
      </c>
      <c r="F75" s="29">
        <f t="shared" si="9"/>
        <v>0</v>
      </c>
      <c r="G75" s="29">
        <f t="shared" si="10"/>
        <v>0</v>
      </c>
      <c r="H75" s="29">
        <f t="shared" si="11"/>
        <v>0</v>
      </c>
      <c r="I75" s="29">
        <f t="shared" si="12"/>
        <v>0</v>
      </c>
      <c r="J75" s="29">
        <f t="shared" si="13"/>
        <v>0</v>
      </c>
      <c r="K75" s="29">
        <f t="shared" ca="1" si="5"/>
        <v>2.0755076647295282E-4</v>
      </c>
      <c r="L75" s="29">
        <f t="shared" ca="1" si="14"/>
        <v>4.3077320663510195E-8</v>
      </c>
      <c r="M75" s="29">
        <f t="shared" ca="1" si="6"/>
        <v>756624.03623349359</v>
      </c>
      <c r="N75" s="29">
        <f t="shared" ca="1" si="7"/>
        <v>822486.41740706237</v>
      </c>
      <c r="O75" s="29">
        <f t="shared" ca="1" si="8"/>
        <v>51166.366747006585</v>
      </c>
      <c r="P75" s="17">
        <f t="shared" ca="1" si="15"/>
        <v>-2.0755076647295282E-4</v>
      </c>
      <c r="Q75" s="17"/>
      <c r="R75" s="17"/>
      <c r="S75" s="17"/>
      <c r="T75" s="17"/>
    </row>
    <row r="76" spans="1:20">
      <c r="A76" s="68"/>
      <c r="B76" s="68"/>
      <c r="C76" s="17"/>
      <c r="D76" s="69">
        <f t="shared" si="16"/>
        <v>0</v>
      </c>
      <c r="E76" s="69">
        <f t="shared" si="16"/>
        <v>0</v>
      </c>
      <c r="F76" s="29">
        <f t="shared" si="9"/>
        <v>0</v>
      </c>
      <c r="G76" s="29">
        <f t="shared" si="10"/>
        <v>0</v>
      </c>
      <c r="H76" s="29">
        <f t="shared" si="11"/>
        <v>0</v>
      </c>
      <c r="I76" s="29">
        <f t="shared" si="12"/>
        <v>0</v>
      </c>
      <c r="J76" s="29">
        <f t="shared" si="13"/>
        <v>0</v>
      </c>
      <c r="K76" s="29">
        <f t="shared" ca="1" si="5"/>
        <v>2.0755076647295282E-4</v>
      </c>
      <c r="L76" s="29">
        <f t="shared" ca="1" si="14"/>
        <v>4.3077320663510195E-8</v>
      </c>
      <c r="M76" s="29">
        <f t="shared" ca="1" si="6"/>
        <v>756624.03623349359</v>
      </c>
      <c r="N76" s="29">
        <f t="shared" ca="1" si="7"/>
        <v>822486.41740706237</v>
      </c>
      <c r="O76" s="29">
        <f t="shared" ca="1" si="8"/>
        <v>51166.366747006585</v>
      </c>
      <c r="P76" s="17">
        <f t="shared" ca="1" si="15"/>
        <v>-2.0755076647295282E-4</v>
      </c>
      <c r="Q76" s="17"/>
      <c r="R76" s="17"/>
      <c r="S76" s="17"/>
      <c r="T76" s="17"/>
    </row>
    <row r="77" spans="1:20">
      <c r="A77" s="68"/>
      <c r="B77" s="68"/>
      <c r="C77" s="17"/>
      <c r="D77" s="69">
        <f t="shared" si="16"/>
        <v>0</v>
      </c>
      <c r="E77" s="69">
        <f t="shared" si="16"/>
        <v>0</v>
      </c>
      <c r="F77" s="29">
        <f t="shared" si="9"/>
        <v>0</v>
      </c>
      <c r="G77" s="29">
        <f t="shared" si="10"/>
        <v>0</v>
      </c>
      <c r="H77" s="29">
        <f t="shared" si="11"/>
        <v>0</v>
      </c>
      <c r="I77" s="29">
        <f t="shared" si="12"/>
        <v>0</v>
      </c>
      <c r="J77" s="29">
        <f t="shared" si="13"/>
        <v>0</v>
      </c>
      <c r="K77" s="29">
        <f t="shared" ca="1" si="5"/>
        <v>2.0755076647295282E-4</v>
      </c>
      <c r="L77" s="29">
        <f t="shared" ca="1" si="14"/>
        <v>4.3077320663510195E-8</v>
      </c>
      <c r="M77" s="29">
        <f t="shared" ca="1" si="6"/>
        <v>756624.03623349359</v>
      </c>
      <c r="N77" s="29">
        <f t="shared" ca="1" si="7"/>
        <v>822486.41740706237</v>
      </c>
      <c r="O77" s="29">
        <f t="shared" ca="1" si="8"/>
        <v>51166.366747006585</v>
      </c>
      <c r="P77" s="17">
        <f t="shared" ca="1" si="15"/>
        <v>-2.0755076647295282E-4</v>
      </c>
      <c r="Q77" s="17"/>
      <c r="R77" s="17"/>
      <c r="S77" s="17"/>
      <c r="T77" s="17"/>
    </row>
    <row r="78" spans="1:20">
      <c r="A78" s="68"/>
      <c r="B78" s="68"/>
      <c r="C78" s="17"/>
      <c r="D78" s="69">
        <f t="shared" si="16"/>
        <v>0</v>
      </c>
      <c r="E78" s="69">
        <f t="shared" si="16"/>
        <v>0</v>
      </c>
      <c r="F78" s="29">
        <f t="shared" si="9"/>
        <v>0</v>
      </c>
      <c r="G78" s="29">
        <f t="shared" si="10"/>
        <v>0</v>
      </c>
      <c r="H78" s="29">
        <f t="shared" si="11"/>
        <v>0</v>
      </c>
      <c r="I78" s="29">
        <f t="shared" si="12"/>
        <v>0</v>
      </c>
      <c r="J78" s="29">
        <f t="shared" si="13"/>
        <v>0</v>
      </c>
      <c r="K78" s="29">
        <f t="shared" ca="1" si="5"/>
        <v>2.0755076647295282E-4</v>
      </c>
      <c r="L78" s="29">
        <f t="shared" ca="1" si="14"/>
        <v>4.3077320663510195E-8</v>
      </c>
      <c r="M78" s="29">
        <f t="shared" ca="1" si="6"/>
        <v>756624.03623349359</v>
      </c>
      <c r="N78" s="29">
        <f t="shared" ca="1" si="7"/>
        <v>822486.41740706237</v>
      </c>
      <c r="O78" s="29">
        <f t="shared" ca="1" si="8"/>
        <v>51166.366747006585</v>
      </c>
      <c r="P78" s="17">
        <f t="shared" ca="1" si="15"/>
        <v>-2.0755076647295282E-4</v>
      </c>
      <c r="Q78" s="17"/>
      <c r="R78" s="17"/>
      <c r="S78" s="17"/>
      <c r="T78" s="17"/>
    </row>
    <row r="79" spans="1:20">
      <c r="A79" s="68"/>
      <c r="B79" s="68"/>
      <c r="C79" s="17"/>
      <c r="D79" s="69">
        <f t="shared" si="16"/>
        <v>0</v>
      </c>
      <c r="E79" s="69">
        <f t="shared" si="16"/>
        <v>0</v>
      </c>
      <c r="F79" s="29">
        <f t="shared" si="9"/>
        <v>0</v>
      </c>
      <c r="G79" s="29">
        <f t="shared" si="10"/>
        <v>0</v>
      </c>
      <c r="H79" s="29">
        <f t="shared" si="11"/>
        <v>0</v>
      </c>
      <c r="I79" s="29">
        <f t="shared" si="12"/>
        <v>0</v>
      </c>
      <c r="J79" s="29">
        <f t="shared" si="13"/>
        <v>0</v>
      </c>
      <c r="K79" s="29">
        <f t="shared" ca="1" si="5"/>
        <v>2.0755076647295282E-4</v>
      </c>
      <c r="L79" s="29">
        <f t="shared" ca="1" si="14"/>
        <v>4.3077320663510195E-8</v>
      </c>
      <c r="M79" s="29">
        <f t="shared" ca="1" si="6"/>
        <v>756624.03623349359</v>
      </c>
      <c r="N79" s="29">
        <f t="shared" ca="1" si="7"/>
        <v>822486.41740706237</v>
      </c>
      <c r="O79" s="29">
        <f t="shared" ca="1" si="8"/>
        <v>51166.366747006585</v>
      </c>
      <c r="P79" s="17">
        <f t="shared" ca="1" si="15"/>
        <v>-2.0755076647295282E-4</v>
      </c>
      <c r="Q79" s="17"/>
      <c r="R79" s="17"/>
      <c r="S79" s="17"/>
      <c r="T79" s="17"/>
    </row>
    <row r="80" spans="1:20">
      <c r="A80" s="68"/>
      <c r="B80" s="68"/>
      <c r="C80" s="17"/>
      <c r="D80" s="69">
        <f t="shared" si="16"/>
        <v>0</v>
      </c>
      <c r="E80" s="69">
        <f t="shared" si="16"/>
        <v>0</v>
      </c>
      <c r="F80" s="29">
        <f t="shared" si="9"/>
        <v>0</v>
      </c>
      <c r="G80" s="29">
        <f t="shared" si="10"/>
        <v>0</v>
      </c>
      <c r="H80" s="29">
        <f t="shared" si="11"/>
        <v>0</v>
      </c>
      <c r="I80" s="29">
        <f t="shared" si="12"/>
        <v>0</v>
      </c>
      <c r="J80" s="29">
        <f t="shared" si="13"/>
        <v>0</v>
      </c>
      <c r="K80" s="29">
        <f t="shared" ca="1" si="5"/>
        <v>2.0755076647295282E-4</v>
      </c>
      <c r="L80" s="29">
        <f t="shared" ca="1" si="14"/>
        <v>4.3077320663510195E-8</v>
      </c>
      <c r="M80" s="29">
        <f t="shared" ca="1" si="6"/>
        <v>756624.03623349359</v>
      </c>
      <c r="N80" s="29">
        <f t="shared" ca="1" si="7"/>
        <v>822486.41740706237</v>
      </c>
      <c r="O80" s="29">
        <f t="shared" ca="1" si="8"/>
        <v>51166.366747006585</v>
      </c>
      <c r="P80" s="17">
        <f t="shared" ca="1" si="15"/>
        <v>-2.0755076647295282E-4</v>
      </c>
      <c r="Q80" s="17"/>
      <c r="R80" s="17"/>
      <c r="S80" s="17"/>
      <c r="T80" s="17"/>
    </row>
    <row r="81" spans="1:20">
      <c r="A81" s="68"/>
      <c r="B81" s="68"/>
      <c r="C81" s="17"/>
      <c r="D81" s="69">
        <f t="shared" ref="D81:E112" si="17">A81/A$18</f>
        <v>0</v>
      </c>
      <c r="E81" s="69">
        <f t="shared" si="17"/>
        <v>0</v>
      </c>
      <c r="F81" s="29">
        <f t="shared" si="9"/>
        <v>0</v>
      </c>
      <c r="G81" s="29">
        <f t="shared" si="10"/>
        <v>0</v>
      </c>
      <c r="H81" s="29">
        <f t="shared" si="11"/>
        <v>0</v>
      </c>
      <c r="I81" s="29">
        <f t="shared" si="12"/>
        <v>0</v>
      </c>
      <c r="J81" s="29">
        <f t="shared" si="13"/>
        <v>0</v>
      </c>
      <c r="K81" s="29">
        <f t="shared" ref="K81:K144" ca="1" si="18">+E$4+E$5*D81+E$6*D81^2</f>
        <v>2.0755076647295282E-4</v>
      </c>
      <c r="L81" s="29">
        <f t="shared" ca="1" si="14"/>
        <v>4.3077320663510195E-8</v>
      </c>
      <c r="M81" s="29">
        <f t="shared" ref="M81:M144" ca="1" si="19">(M$1-M$2*D81+M$3*F81)^2</f>
        <v>756624.03623349359</v>
      </c>
      <c r="N81" s="29">
        <f t="shared" ref="N81:N144" ca="1" si="20">(-M$2+M$4*D81-M$5*F81)^2</f>
        <v>822486.41740706237</v>
      </c>
      <c r="O81" s="29">
        <f t="shared" ref="O81:O144" ca="1" si="21">+(M$3-D81*M$5+F81*M$6)^2</f>
        <v>51166.366747006585</v>
      </c>
      <c r="P81" s="17">
        <f t="shared" ca="1" si="15"/>
        <v>-2.0755076647295282E-4</v>
      </c>
      <c r="Q81" s="17"/>
      <c r="R81" s="17"/>
      <c r="S81" s="17"/>
      <c r="T81" s="17"/>
    </row>
    <row r="82" spans="1:20">
      <c r="A82" s="68"/>
      <c r="B82" s="68"/>
      <c r="C82" s="17"/>
      <c r="D82" s="69">
        <f t="shared" si="17"/>
        <v>0</v>
      </c>
      <c r="E82" s="69">
        <f t="shared" si="17"/>
        <v>0</v>
      </c>
      <c r="F82" s="29">
        <f t="shared" ref="F82:F145" si="22">D82*D82</f>
        <v>0</v>
      </c>
      <c r="G82" s="29">
        <f t="shared" ref="G82:G145" si="23">D82*F82</f>
        <v>0</v>
      </c>
      <c r="H82" s="29">
        <f t="shared" ref="H82:H145" si="24">F82*F82</f>
        <v>0</v>
      </c>
      <c r="I82" s="29">
        <f t="shared" ref="I82:I145" si="25">E82*D82</f>
        <v>0</v>
      </c>
      <c r="J82" s="29">
        <f t="shared" ref="J82:J145" si="26">I82*D82</f>
        <v>0</v>
      </c>
      <c r="K82" s="29">
        <f t="shared" ca="1" si="18"/>
        <v>2.0755076647295282E-4</v>
      </c>
      <c r="L82" s="29">
        <f t="shared" ref="L82:L145" ca="1" si="27">+(K82-E82)^2</f>
        <v>4.3077320663510195E-8</v>
      </c>
      <c r="M82" s="29">
        <f t="shared" ca="1" si="19"/>
        <v>756624.03623349359</v>
      </c>
      <c r="N82" s="29">
        <f t="shared" ca="1" si="20"/>
        <v>822486.41740706237</v>
      </c>
      <c r="O82" s="29">
        <f t="shared" ca="1" si="21"/>
        <v>51166.366747006585</v>
      </c>
      <c r="P82" s="17">
        <f t="shared" ref="P82:P145" ca="1" si="28">+E82-K82</f>
        <v>-2.0755076647295282E-4</v>
      </c>
      <c r="Q82" s="17"/>
      <c r="R82" s="17"/>
      <c r="S82" s="17"/>
      <c r="T82" s="17"/>
    </row>
    <row r="83" spans="1:20">
      <c r="A83" s="68"/>
      <c r="B83" s="68"/>
      <c r="C83" s="17"/>
      <c r="D83" s="69">
        <f t="shared" si="17"/>
        <v>0</v>
      </c>
      <c r="E83" s="69">
        <f t="shared" si="17"/>
        <v>0</v>
      </c>
      <c r="F83" s="29">
        <f t="shared" si="22"/>
        <v>0</v>
      </c>
      <c r="G83" s="29">
        <f t="shared" si="23"/>
        <v>0</v>
      </c>
      <c r="H83" s="29">
        <f t="shared" si="24"/>
        <v>0</v>
      </c>
      <c r="I83" s="29">
        <f t="shared" si="25"/>
        <v>0</v>
      </c>
      <c r="J83" s="29">
        <f t="shared" si="26"/>
        <v>0</v>
      </c>
      <c r="K83" s="29">
        <f t="shared" ca="1" si="18"/>
        <v>2.0755076647295282E-4</v>
      </c>
      <c r="L83" s="29">
        <f t="shared" ca="1" si="27"/>
        <v>4.3077320663510195E-8</v>
      </c>
      <c r="M83" s="29">
        <f t="shared" ca="1" si="19"/>
        <v>756624.03623349359</v>
      </c>
      <c r="N83" s="29">
        <f t="shared" ca="1" si="20"/>
        <v>822486.41740706237</v>
      </c>
      <c r="O83" s="29">
        <f t="shared" ca="1" si="21"/>
        <v>51166.366747006585</v>
      </c>
      <c r="P83" s="17">
        <f t="shared" ca="1" si="28"/>
        <v>-2.0755076647295282E-4</v>
      </c>
      <c r="Q83" s="17"/>
      <c r="R83" s="17"/>
      <c r="S83" s="17"/>
      <c r="T83" s="17"/>
    </row>
    <row r="84" spans="1:20">
      <c r="A84" s="68"/>
      <c r="B84" s="68"/>
      <c r="C84" s="17"/>
      <c r="D84" s="69">
        <f t="shared" si="17"/>
        <v>0</v>
      </c>
      <c r="E84" s="69">
        <f t="shared" si="17"/>
        <v>0</v>
      </c>
      <c r="F84" s="29">
        <f t="shared" si="22"/>
        <v>0</v>
      </c>
      <c r="G84" s="29">
        <f t="shared" si="23"/>
        <v>0</v>
      </c>
      <c r="H84" s="29">
        <f t="shared" si="24"/>
        <v>0</v>
      </c>
      <c r="I84" s="29">
        <f t="shared" si="25"/>
        <v>0</v>
      </c>
      <c r="J84" s="29">
        <f t="shared" si="26"/>
        <v>0</v>
      </c>
      <c r="K84" s="29">
        <f t="shared" ca="1" si="18"/>
        <v>2.0755076647295282E-4</v>
      </c>
      <c r="L84" s="29">
        <f t="shared" ca="1" si="27"/>
        <v>4.3077320663510195E-8</v>
      </c>
      <c r="M84" s="29">
        <f t="shared" ca="1" si="19"/>
        <v>756624.03623349359</v>
      </c>
      <c r="N84" s="29">
        <f t="shared" ca="1" si="20"/>
        <v>822486.41740706237</v>
      </c>
      <c r="O84" s="29">
        <f t="shared" ca="1" si="21"/>
        <v>51166.366747006585</v>
      </c>
      <c r="P84" s="17">
        <f t="shared" ca="1" si="28"/>
        <v>-2.0755076647295282E-4</v>
      </c>
      <c r="Q84" s="17"/>
      <c r="R84" s="17"/>
      <c r="S84" s="17"/>
      <c r="T84" s="17"/>
    </row>
    <row r="85" spans="1:20">
      <c r="A85" s="68"/>
      <c r="B85" s="68"/>
      <c r="C85" s="17"/>
      <c r="D85" s="69">
        <f t="shared" si="17"/>
        <v>0</v>
      </c>
      <c r="E85" s="69">
        <f t="shared" si="17"/>
        <v>0</v>
      </c>
      <c r="F85" s="29">
        <f t="shared" si="22"/>
        <v>0</v>
      </c>
      <c r="G85" s="29">
        <f t="shared" si="23"/>
        <v>0</v>
      </c>
      <c r="H85" s="29">
        <f t="shared" si="24"/>
        <v>0</v>
      </c>
      <c r="I85" s="29">
        <f t="shared" si="25"/>
        <v>0</v>
      </c>
      <c r="J85" s="29">
        <f t="shared" si="26"/>
        <v>0</v>
      </c>
      <c r="K85" s="29">
        <f t="shared" ca="1" si="18"/>
        <v>2.0755076647295282E-4</v>
      </c>
      <c r="L85" s="29">
        <f t="shared" ca="1" si="27"/>
        <v>4.3077320663510195E-8</v>
      </c>
      <c r="M85" s="29">
        <f t="shared" ca="1" si="19"/>
        <v>756624.03623349359</v>
      </c>
      <c r="N85" s="29">
        <f t="shared" ca="1" si="20"/>
        <v>822486.41740706237</v>
      </c>
      <c r="O85" s="29">
        <f t="shared" ca="1" si="21"/>
        <v>51166.366747006585</v>
      </c>
      <c r="P85" s="17">
        <f t="shared" ca="1" si="28"/>
        <v>-2.0755076647295282E-4</v>
      </c>
      <c r="Q85" s="17"/>
      <c r="R85" s="17"/>
      <c r="S85" s="17"/>
      <c r="T85" s="17"/>
    </row>
    <row r="86" spans="1:20">
      <c r="A86" s="68"/>
      <c r="B86" s="68"/>
      <c r="C86" s="17"/>
      <c r="D86" s="69">
        <f t="shared" si="17"/>
        <v>0</v>
      </c>
      <c r="E86" s="69">
        <f t="shared" si="17"/>
        <v>0</v>
      </c>
      <c r="F86" s="29">
        <f t="shared" si="22"/>
        <v>0</v>
      </c>
      <c r="G86" s="29">
        <f t="shared" si="23"/>
        <v>0</v>
      </c>
      <c r="H86" s="29">
        <f t="shared" si="24"/>
        <v>0</v>
      </c>
      <c r="I86" s="29">
        <f t="shared" si="25"/>
        <v>0</v>
      </c>
      <c r="J86" s="29">
        <f t="shared" si="26"/>
        <v>0</v>
      </c>
      <c r="K86" s="29">
        <f t="shared" ca="1" si="18"/>
        <v>2.0755076647295282E-4</v>
      </c>
      <c r="L86" s="29">
        <f t="shared" ca="1" si="27"/>
        <v>4.3077320663510195E-8</v>
      </c>
      <c r="M86" s="29">
        <f t="shared" ca="1" si="19"/>
        <v>756624.03623349359</v>
      </c>
      <c r="N86" s="29">
        <f t="shared" ca="1" si="20"/>
        <v>822486.41740706237</v>
      </c>
      <c r="O86" s="29">
        <f t="shared" ca="1" si="21"/>
        <v>51166.366747006585</v>
      </c>
      <c r="P86" s="17">
        <f t="shared" ca="1" si="28"/>
        <v>-2.0755076647295282E-4</v>
      </c>
      <c r="Q86" s="17"/>
      <c r="R86" s="17"/>
      <c r="S86" s="17"/>
      <c r="T86" s="17"/>
    </row>
    <row r="87" spans="1:20">
      <c r="A87" s="68"/>
      <c r="B87" s="68"/>
      <c r="C87" s="17"/>
      <c r="D87" s="69">
        <f t="shared" si="17"/>
        <v>0</v>
      </c>
      <c r="E87" s="69">
        <f t="shared" si="17"/>
        <v>0</v>
      </c>
      <c r="F87" s="29">
        <f t="shared" si="22"/>
        <v>0</v>
      </c>
      <c r="G87" s="29">
        <f t="shared" si="23"/>
        <v>0</v>
      </c>
      <c r="H87" s="29">
        <f t="shared" si="24"/>
        <v>0</v>
      </c>
      <c r="I87" s="29">
        <f t="shared" si="25"/>
        <v>0</v>
      </c>
      <c r="J87" s="29">
        <f t="shared" si="26"/>
        <v>0</v>
      </c>
      <c r="K87" s="29">
        <f t="shared" ca="1" si="18"/>
        <v>2.0755076647295282E-4</v>
      </c>
      <c r="L87" s="29">
        <f t="shared" ca="1" si="27"/>
        <v>4.3077320663510195E-8</v>
      </c>
      <c r="M87" s="29">
        <f t="shared" ca="1" si="19"/>
        <v>756624.03623349359</v>
      </c>
      <c r="N87" s="29">
        <f t="shared" ca="1" si="20"/>
        <v>822486.41740706237</v>
      </c>
      <c r="O87" s="29">
        <f t="shared" ca="1" si="21"/>
        <v>51166.366747006585</v>
      </c>
      <c r="P87" s="17">
        <f t="shared" ca="1" si="28"/>
        <v>-2.0755076647295282E-4</v>
      </c>
      <c r="Q87" s="17"/>
      <c r="R87" s="17"/>
      <c r="S87" s="17"/>
      <c r="T87" s="17"/>
    </row>
    <row r="88" spans="1:20">
      <c r="A88" s="68"/>
      <c r="B88" s="68"/>
      <c r="C88" s="17"/>
      <c r="D88" s="69">
        <f t="shared" si="17"/>
        <v>0</v>
      </c>
      <c r="E88" s="69">
        <f t="shared" si="17"/>
        <v>0</v>
      </c>
      <c r="F88" s="29">
        <f t="shared" si="22"/>
        <v>0</v>
      </c>
      <c r="G88" s="29">
        <f t="shared" si="23"/>
        <v>0</v>
      </c>
      <c r="H88" s="29">
        <f t="shared" si="24"/>
        <v>0</v>
      </c>
      <c r="I88" s="29">
        <f t="shared" si="25"/>
        <v>0</v>
      </c>
      <c r="J88" s="29">
        <f t="shared" si="26"/>
        <v>0</v>
      </c>
      <c r="K88" s="29">
        <f t="shared" ca="1" si="18"/>
        <v>2.0755076647295282E-4</v>
      </c>
      <c r="L88" s="29">
        <f t="shared" ca="1" si="27"/>
        <v>4.3077320663510195E-8</v>
      </c>
      <c r="M88" s="29">
        <f t="shared" ca="1" si="19"/>
        <v>756624.03623349359</v>
      </c>
      <c r="N88" s="29">
        <f t="shared" ca="1" si="20"/>
        <v>822486.41740706237</v>
      </c>
      <c r="O88" s="29">
        <f t="shared" ca="1" si="21"/>
        <v>51166.366747006585</v>
      </c>
      <c r="P88" s="17">
        <f t="shared" ca="1" si="28"/>
        <v>-2.0755076647295282E-4</v>
      </c>
      <c r="Q88" s="17"/>
      <c r="R88" s="17"/>
      <c r="S88" s="17"/>
      <c r="T88" s="17"/>
    </row>
    <row r="89" spans="1:20">
      <c r="A89" s="68"/>
      <c r="B89" s="68"/>
      <c r="C89" s="17"/>
      <c r="D89" s="69">
        <f t="shared" si="17"/>
        <v>0</v>
      </c>
      <c r="E89" s="69">
        <f t="shared" si="17"/>
        <v>0</v>
      </c>
      <c r="F89" s="29">
        <f t="shared" si="22"/>
        <v>0</v>
      </c>
      <c r="G89" s="29">
        <f t="shared" si="23"/>
        <v>0</v>
      </c>
      <c r="H89" s="29">
        <f t="shared" si="24"/>
        <v>0</v>
      </c>
      <c r="I89" s="29">
        <f t="shared" si="25"/>
        <v>0</v>
      </c>
      <c r="J89" s="29">
        <f t="shared" si="26"/>
        <v>0</v>
      </c>
      <c r="K89" s="29">
        <f t="shared" ca="1" si="18"/>
        <v>2.0755076647295282E-4</v>
      </c>
      <c r="L89" s="29">
        <f t="shared" ca="1" si="27"/>
        <v>4.3077320663510195E-8</v>
      </c>
      <c r="M89" s="29">
        <f t="shared" ca="1" si="19"/>
        <v>756624.03623349359</v>
      </c>
      <c r="N89" s="29">
        <f t="shared" ca="1" si="20"/>
        <v>822486.41740706237</v>
      </c>
      <c r="O89" s="29">
        <f t="shared" ca="1" si="21"/>
        <v>51166.366747006585</v>
      </c>
      <c r="P89" s="17">
        <f t="shared" ca="1" si="28"/>
        <v>-2.0755076647295282E-4</v>
      </c>
      <c r="Q89" s="17"/>
      <c r="R89" s="17"/>
      <c r="S89" s="17"/>
      <c r="T89" s="17"/>
    </row>
    <row r="90" spans="1:20">
      <c r="A90" s="68"/>
      <c r="B90" s="68"/>
      <c r="C90" s="17"/>
      <c r="D90" s="69">
        <f t="shared" si="17"/>
        <v>0</v>
      </c>
      <c r="E90" s="69">
        <f t="shared" si="17"/>
        <v>0</v>
      </c>
      <c r="F90" s="29">
        <f t="shared" si="22"/>
        <v>0</v>
      </c>
      <c r="G90" s="29">
        <f t="shared" si="23"/>
        <v>0</v>
      </c>
      <c r="H90" s="29">
        <f t="shared" si="24"/>
        <v>0</v>
      </c>
      <c r="I90" s="29">
        <f t="shared" si="25"/>
        <v>0</v>
      </c>
      <c r="J90" s="29">
        <f t="shared" si="26"/>
        <v>0</v>
      </c>
      <c r="K90" s="29">
        <f t="shared" ca="1" si="18"/>
        <v>2.0755076647295282E-4</v>
      </c>
      <c r="L90" s="29">
        <f t="shared" ca="1" si="27"/>
        <v>4.3077320663510195E-8</v>
      </c>
      <c r="M90" s="29">
        <f t="shared" ca="1" si="19"/>
        <v>756624.03623349359</v>
      </c>
      <c r="N90" s="29">
        <f t="shared" ca="1" si="20"/>
        <v>822486.41740706237</v>
      </c>
      <c r="O90" s="29">
        <f t="shared" ca="1" si="21"/>
        <v>51166.366747006585</v>
      </c>
      <c r="P90" s="17">
        <f t="shared" ca="1" si="28"/>
        <v>-2.0755076647295282E-4</v>
      </c>
      <c r="Q90" s="17"/>
      <c r="R90" s="17"/>
      <c r="S90" s="17"/>
      <c r="T90" s="17"/>
    </row>
    <row r="91" spans="1:20">
      <c r="A91" s="68"/>
      <c r="B91" s="68"/>
      <c r="C91" s="17"/>
      <c r="D91" s="69">
        <f t="shared" si="17"/>
        <v>0</v>
      </c>
      <c r="E91" s="69">
        <f t="shared" si="17"/>
        <v>0</v>
      </c>
      <c r="F91" s="29">
        <f t="shared" si="22"/>
        <v>0</v>
      </c>
      <c r="G91" s="29">
        <f t="shared" si="23"/>
        <v>0</v>
      </c>
      <c r="H91" s="29">
        <f t="shared" si="24"/>
        <v>0</v>
      </c>
      <c r="I91" s="29">
        <f t="shared" si="25"/>
        <v>0</v>
      </c>
      <c r="J91" s="29">
        <f t="shared" si="26"/>
        <v>0</v>
      </c>
      <c r="K91" s="29">
        <f t="shared" ca="1" si="18"/>
        <v>2.0755076647295282E-4</v>
      </c>
      <c r="L91" s="29">
        <f t="shared" ca="1" si="27"/>
        <v>4.3077320663510195E-8</v>
      </c>
      <c r="M91" s="29">
        <f t="shared" ca="1" si="19"/>
        <v>756624.03623349359</v>
      </c>
      <c r="N91" s="29">
        <f t="shared" ca="1" si="20"/>
        <v>822486.41740706237</v>
      </c>
      <c r="O91" s="29">
        <f t="shared" ca="1" si="21"/>
        <v>51166.366747006585</v>
      </c>
      <c r="P91" s="17">
        <f t="shared" ca="1" si="28"/>
        <v>-2.0755076647295282E-4</v>
      </c>
      <c r="Q91" s="17"/>
      <c r="R91" s="17"/>
      <c r="S91" s="17"/>
      <c r="T91" s="17"/>
    </row>
    <row r="92" spans="1:20">
      <c r="A92" s="68"/>
      <c r="B92" s="68"/>
      <c r="C92" s="17"/>
      <c r="D92" s="69">
        <f t="shared" si="17"/>
        <v>0</v>
      </c>
      <c r="E92" s="69">
        <f t="shared" si="17"/>
        <v>0</v>
      </c>
      <c r="F92" s="29">
        <f t="shared" si="22"/>
        <v>0</v>
      </c>
      <c r="G92" s="29">
        <f t="shared" si="23"/>
        <v>0</v>
      </c>
      <c r="H92" s="29">
        <f t="shared" si="24"/>
        <v>0</v>
      </c>
      <c r="I92" s="29">
        <f t="shared" si="25"/>
        <v>0</v>
      </c>
      <c r="J92" s="29">
        <f t="shared" si="26"/>
        <v>0</v>
      </c>
      <c r="K92" s="29">
        <f t="shared" ca="1" si="18"/>
        <v>2.0755076647295282E-4</v>
      </c>
      <c r="L92" s="29">
        <f t="shared" ca="1" si="27"/>
        <v>4.3077320663510195E-8</v>
      </c>
      <c r="M92" s="29">
        <f t="shared" ca="1" si="19"/>
        <v>756624.03623349359</v>
      </c>
      <c r="N92" s="29">
        <f t="shared" ca="1" si="20"/>
        <v>822486.41740706237</v>
      </c>
      <c r="O92" s="29">
        <f t="shared" ca="1" si="21"/>
        <v>51166.366747006585</v>
      </c>
      <c r="P92" s="17">
        <f t="shared" ca="1" si="28"/>
        <v>-2.0755076647295282E-4</v>
      </c>
      <c r="Q92" s="17"/>
      <c r="R92" s="17"/>
      <c r="S92" s="17"/>
      <c r="T92" s="17"/>
    </row>
    <row r="93" spans="1:20">
      <c r="A93" s="68"/>
      <c r="B93" s="68"/>
      <c r="C93" s="17"/>
      <c r="D93" s="69">
        <f t="shared" si="17"/>
        <v>0</v>
      </c>
      <c r="E93" s="69">
        <f t="shared" si="17"/>
        <v>0</v>
      </c>
      <c r="F93" s="29">
        <f t="shared" si="22"/>
        <v>0</v>
      </c>
      <c r="G93" s="29">
        <f t="shared" si="23"/>
        <v>0</v>
      </c>
      <c r="H93" s="29">
        <f t="shared" si="24"/>
        <v>0</v>
      </c>
      <c r="I93" s="29">
        <f t="shared" si="25"/>
        <v>0</v>
      </c>
      <c r="J93" s="29">
        <f t="shared" si="26"/>
        <v>0</v>
      </c>
      <c r="K93" s="29">
        <f t="shared" ca="1" si="18"/>
        <v>2.0755076647295282E-4</v>
      </c>
      <c r="L93" s="29">
        <f t="shared" ca="1" si="27"/>
        <v>4.3077320663510195E-8</v>
      </c>
      <c r="M93" s="29">
        <f t="shared" ca="1" si="19"/>
        <v>756624.03623349359</v>
      </c>
      <c r="N93" s="29">
        <f t="shared" ca="1" si="20"/>
        <v>822486.41740706237</v>
      </c>
      <c r="O93" s="29">
        <f t="shared" ca="1" si="21"/>
        <v>51166.366747006585</v>
      </c>
      <c r="P93" s="17">
        <f t="shared" ca="1" si="28"/>
        <v>-2.0755076647295282E-4</v>
      </c>
      <c r="Q93" s="17"/>
      <c r="R93" s="17"/>
      <c r="S93" s="17"/>
      <c r="T93" s="17"/>
    </row>
    <row r="94" spans="1:20">
      <c r="A94" s="68"/>
      <c r="B94" s="68"/>
      <c r="C94" s="17"/>
      <c r="D94" s="69">
        <f t="shared" si="17"/>
        <v>0</v>
      </c>
      <c r="E94" s="69">
        <f t="shared" si="17"/>
        <v>0</v>
      </c>
      <c r="F94" s="29">
        <f t="shared" si="22"/>
        <v>0</v>
      </c>
      <c r="G94" s="29">
        <f t="shared" si="23"/>
        <v>0</v>
      </c>
      <c r="H94" s="29">
        <f t="shared" si="24"/>
        <v>0</v>
      </c>
      <c r="I94" s="29">
        <f t="shared" si="25"/>
        <v>0</v>
      </c>
      <c r="J94" s="29">
        <f t="shared" si="26"/>
        <v>0</v>
      </c>
      <c r="K94" s="29">
        <f t="shared" ca="1" si="18"/>
        <v>2.0755076647295282E-4</v>
      </c>
      <c r="L94" s="29">
        <f t="shared" ca="1" si="27"/>
        <v>4.3077320663510195E-8</v>
      </c>
      <c r="M94" s="29">
        <f t="shared" ca="1" si="19"/>
        <v>756624.03623349359</v>
      </c>
      <c r="N94" s="29">
        <f t="shared" ca="1" si="20"/>
        <v>822486.41740706237</v>
      </c>
      <c r="O94" s="29">
        <f t="shared" ca="1" si="21"/>
        <v>51166.366747006585</v>
      </c>
      <c r="P94" s="17">
        <f t="shared" ca="1" si="28"/>
        <v>-2.0755076647295282E-4</v>
      </c>
      <c r="Q94" s="17"/>
      <c r="R94" s="17"/>
      <c r="S94" s="17"/>
      <c r="T94" s="17"/>
    </row>
    <row r="95" spans="1:20">
      <c r="A95" s="68"/>
      <c r="B95" s="68"/>
      <c r="C95" s="17"/>
      <c r="D95" s="69">
        <f t="shared" si="17"/>
        <v>0</v>
      </c>
      <c r="E95" s="69">
        <f t="shared" si="17"/>
        <v>0</v>
      </c>
      <c r="F95" s="29">
        <f t="shared" si="22"/>
        <v>0</v>
      </c>
      <c r="G95" s="29">
        <f t="shared" si="23"/>
        <v>0</v>
      </c>
      <c r="H95" s="29">
        <f t="shared" si="24"/>
        <v>0</v>
      </c>
      <c r="I95" s="29">
        <f t="shared" si="25"/>
        <v>0</v>
      </c>
      <c r="J95" s="29">
        <f t="shared" si="26"/>
        <v>0</v>
      </c>
      <c r="K95" s="29">
        <f t="shared" ca="1" si="18"/>
        <v>2.0755076647295282E-4</v>
      </c>
      <c r="L95" s="29">
        <f t="shared" ca="1" si="27"/>
        <v>4.3077320663510195E-8</v>
      </c>
      <c r="M95" s="29">
        <f t="shared" ca="1" si="19"/>
        <v>756624.03623349359</v>
      </c>
      <c r="N95" s="29">
        <f t="shared" ca="1" si="20"/>
        <v>822486.41740706237</v>
      </c>
      <c r="O95" s="29">
        <f t="shared" ca="1" si="21"/>
        <v>51166.366747006585</v>
      </c>
      <c r="P95" s="17">
        <f t="shared" ca="1" si="28"/>
        <v>-2.0755076647295282E-4</v>
      </c>
      <c r="Q95" s="17"/>
      <c r="R95" s="17"/>
      <c r="S95" s="17"/>
      <c r="T95" s="17"/>
    </row>
    <row r="96" spans="1:20">
      <c r="A96" s="68"/>
      <c r="B96" s="68"/>
      <c r="C96" s="17"/>
      <c r="D96" s="69">
        <f t="shared" si="17"/>
        <v>0</v>
      </c>
      <c r="E96" s="69">
        <f t="shared" si="17"/>
        <v>0</v>
      </c>
      <c r="F96" s="29">
        <f t="shared" si="22"/>
        <v>0</v>
      </c>
      <c r="G96" s="29">
        <f t="shared" si="23"/>
        <v>0</v>
      </c>
      <c r="H96" s="29">
        <f t="shared" si="24"/>
        <v>0</v>
      </c>
      <c r="I96" s="29">
        <f t="shared" si="25"/>
        <v>0</v>
      </c>
      <c r="J96" s="29">
        <f t="shared" si="26"/>
        <v>0</v>
      </c>
      <c r="K96" s="29">
        <f t="shared" ca="1" si="18"/>
        <v>2.0755076647295282E-4</v>
      </c>
      <c r="L96" s="29">
        <f t="shared" ca="1" si="27"/>
        <v>4.3077320663510195E-8</v>
      </c>
      <c r="M96" s="29">
        <f t="shared" ca="1" si="19"/>
        <v>756624.03623349359</v>
      </c>
      <c r="N96" s="29">
        <f t="shared" ca="1" si="20"/>
        <v>822486.41740706237</v>
      </c>
      <c r="O96" s="29">
        <f t="shared" ca="1" si="21"/>
        <v>51166.366747006585</v>
      </c>
      <c r="P96" s="17">
        <f t="shared" ca="1" si="28"/>
        <v>-2.0755076647295282E-4</v>
      </c>
      <c r="Q96" s="17"/>
      <c r="R96" s="17"/>
      <c r="S96" s="17"/>
      <c r="T96" s="17"/>
    </row>
    <row r="97" spans="1:20">
      <c r="A97" s="68"/>
      <c r="B97" s="68"/>
      <c r="C97" s="17"/>
      <c r="D97" s="69">
        <f t="shared" si="17"/>
        <v>0</v>
      </c>
      <c r="E97" s="69">
        <f t="shared" si="17"/>
        <v>0</v>
      </c>
      <c r="F97" s="29">
        <f t="shared" si="22"/>
        <v>0</v>
      </c>
      <c r="G97" s="29">
        <f t="shared" si="23"/>
        <v>0</v>
      </c>
      <c r="H97" s="29">
        <f t="shared" si="24"/>
        <v>0</v>
      </c>
      <c r="I97" s="29">
        <f t="shared" si="25"/>
        <v>0</v>
      </c>
      <c r="J97" s="29">
        <f t="shared" si="26"/>
        <v>0</v>
      </c>
      <c r="K97" s="29">
        <f t="shared" ca="1" si="18"/>
        <v>2.0755076647295282E-4</v>
      </c>
      <c r="L97" s="29">
        <f t="shared" ca="1" si="27"/>
        <v>4.3077320663510195E-8</v>
      </c>
      <c r="M97" s="29">
        <f t="shared" ca="1" si="19"/>
        <v>756624.03623349359</v>
      </c>
      <c r="N97" s="29">
        <f t="shared" ca="1" si="20"/>
        <v>822486.41740706237</v>
      </c>
      <c r="O97" s="29">
        <f t="shared" ca="1" si="21"/>
        <v>51166.366747006585</v>
      </c>
      <c r="P97" s="17">
        <f t="shared" ca="1" si="28"/>
        <v>-2.0755076647295282E-4</v>
      </c>
      <c r="Q97" s="17"/>
      <c r="R97" s="17"/>
      <c r="S97" s="17"/>
      <c r="T97" s="17"/>
    </row>
    <row r="98" spans="1:20">
      <c r="A98" s="68"/>
      <c r="B98" s="68"/>
      <c r="C98" s="17"/>
      <c r="D98" s="69">
        <f t="shared" si="17"/>
        <v>0</v>
      </c>
      <c r="E98" s="69">
        <f t="shared" si="17"/>
        <v>0</v>
      </c>
      <c r="F98" s="29">
        <f t="shared" si="22"/>
        <v>0</v>
      </c>
      <c r="G98" s="29">
        <f t="shared" si="23"/>
        <v>0</v>
      </c>
      <c r="H98" s="29">
        <f t="shared" si="24"/>
        <v>0</v>
      </c>
      <c r="I98" s="29">
        <f t="shared" si="25"/>
        <v>0</v>
      </c>
      <c r="J98" s="29">
        <f t="shared" si="26"/>
        <v>0</v>
      </c>
      <c r="K98" s="29">
        <f t="shared" ca="1" si="18"/>
        <v>2.0755076647295282E-4</v>
      </c>
      <c r="L98" s="29">
        <f t="shared" ca="1" si="27"/>
        <v>4.3077320663510195E-8</v>
      </c>
      <c r="M98" s="29">
        <f t="shared" ca="1" si="19"/>
        <v>756624.03623349359</v>
      </c>
      <c r="N98" s="29">
        <f t="shared" ca="1" si="20"/>
        <v>822486.41740706237</v>
      </c>
      <c r="O98" s="29">
        <f t="shared" ca="1" si="21"/>
        <v>51166.366747006585</v>
      </c>
      <c r="P98" s="17">
        <f t="shared" ca="1" si="28"/>
        <v>-2.0755076647295282E-4</v>
      </c>
      <c r="Q98" s="17"/>
      <c r="R98" s="17"/>
      <c r="S98" s="17"/>
      <c r="T98" s="17"/>
    </row>
    <row r="99" spans="1:20">
      <c r="A99" s="68"/>
      <c r="B99" s="68"/>
      <c r="C99" s="17"/>
      <c r="D99" s="69">
        <f t="shared" si="17"/>
        <v>0</v>
      </c>
      <c r="E99" s="69">
        <f t="shared" si="17"/>
        <v>0</v>
      </c>
      <c r="F99" s="29">
        <f t="shared" si="22"/>
        <v>0</v>
      </c>
      <c r="G99" s="29">
        <f t="shared" si="23"/>
        <v>0</v>
      </c>
      <c r="H99" s="29">
        <f t="shared" si="24"/>
        <v>0</v>
      </c>
      <c r="I99" s="29">
        <f t="shared" si="25"/>
        <v>0</v>
      </c>
      <c r="J99" s="29">
        <f t="shared" si="26"/>
        <v>0</v>
      </c>
      <c r="K99" s="29">
        <f t="shared" ca="1" si="18"/>
        <v>2.0755076647295282E-4</v>
      </c>
      <c r="L99" s="29">
        <f t="shared" ca="1" si="27"/>
        <v>4.3077320663510195E-8</v>
      </c>
      <c r="M99" s="29">
        <f t="shared" ca="1" si="19"/>
        <v>756624.03623349359</v>
      </c>
      <c r="N99" s="29">
        <f t="shared" ca="1" si="20"/>
        <v>822486.41740706237</v>
      </c>
      <c r="O99" s="29">
        <f t="shared" ca="1" si="21"/>
        <v>51166.366747006585</v>
      </c>
      <c r="P99" s="17">
        <f t="shared" ca="1" si="28"/>
        <v>-2.0755076647295282E-4</v>
      </c>
      <c r="Q99" s="17"/>
      <c r="R99" s="17"/>
      <c r="S99" s="17"/>
      <c r="T99" s="17"/>
    </row>
    <row r="100" spans="1:20">
      <c r="A100" s="68"/>
      <c r="B100" s="68"/>
      <c r="C100" s="17"/>
      <c r="D100" s="69">
        <f t="shared" si="17"/>
        <v>0</v>
      </c>
      <c r="E100" s="69">
        <f t="shared" si="17"/>
        <v>0</v>
      </c>
      <c r="F100" s="29">
        <f t="shared" si="22"/>
        <v>0</v>
      </c>
      <c r="G100" s="29">
        <f t="shared" si="23"/>
        <v>0</v>
      </c>
      <c r="H100" s="29">
        <f t="shared" si="24"/>
        <v>0</v>
      </c>
      <c r="I100" s="29">
        <f t="shared" si="25"/>
        <v>0</v>
      </c>
      <c r="J100" s="29">
        <f t="shared" si="26"/>
        <v>0</v>
      </c>
      <c r="K100" s="29">
        <f t="shared" ca="1" si="18"/>
        <v>2.0755076647295282E-4</v>
      </c>
      <c r="L100" s="29">
        <f t="shared" ca="1" si="27"/>
        <v>4.3077320663510195E-8</v>
      </c>
      <c r="M100" s="29">
        <f t="shared" ca="1" si="19"/>
        <v>756624.03623349359</v>
      </c>
      <c r="N100" s="29">
        <f t="shared" ca="1" si="20"/>
        <v>822486.41740706237</v>
      </c>
      <c r="O100" s="29">
        <f t="shared" ca="1" si="21"/>
        <v>51166.366747006585</v>
      </c>
      <c r="P100" s="17">
        <f t="shared" ca="1" si="28"/>
        <v>-2.0755076647295282E-4</v>
      </c>
      <c r="Q100" s="17"/>
      <c r="R100" s="17"/>
      <c r="S100" s="17"/>
      <c r="T100" s="17"/>
    </row>
    <row r="101" spans="1:20">
      <c r="A101" s="68"/>
      <c r="B101" s="68"/>
      <c r="C101" s="17"/>
      <c r="D101" s="69">
        <f t="shared" si="17"/>
        <v>0</v>
      </c>
      <c r="E101" s="69">
        <f t="shared" si="17"/>
        <v>0</v>
      </c>
      <c r="F101" s="29">
        <f t="shared" si="22"/>
        <v>0</v>
      </c>
      <c r="G101" s="29">
        <f t="shared" si="23"/>
        <v>0</v>
      </c>
      <c r="H101" s="29">
        <f t="shared" si="24"/>
        <v>0</v>
      </c>
      <c r="I101" s="29">
        <f t="shared" si="25"/>
        <v>0</v>
      </c>
      <c r="J101" s="29">
        <f t="shared" si="26"/>
        <v>0</v>
      </c>
      <c r="K101" s="29">
        <f t="shared" ca="1" si="18"/>
        <v>2.0755076647295282E-4</v>
      </c>
      <c r="L101" s="29">
        <f t="shared" ca="1" si="27"/>
        <v>4.3077320663510195E-8</v>
      </c>
      <c r="M101" s="29">
        <f t="shared" ca="1" si="19"/>
        <v>756624.03623349359</v>
      </c>
      <c r="N101" s="29">
        <f t="shared" ca="1" si="20"/>
        <v>822486.41740706237</v>
      </c>
      <c r="O101" s="29">
        <f t="shared" ca="1" si="21"/>
        <v>51166.366747006585</v>
      </c>
      <c r="P101" s="17">
        <f t="shared" ca="1" si="28"/>
        <v>-2.0755076647295282E-4</v>
      </c>
      <c r="Q101" s="17"/>
      <c r="R101" s="17"/>
      <c r="S101" s="17"/>
      <c r="T101" s="17"/>
    </row>
    <row r="102" spans="1:20">
      <c r="A102" s="68"/>
      <c r="B102" s="68"/>
      <c r="C102" s="17"/>
      <c r="D102" s="69">
        <f t="shared" si="17"/>
        <v>0</v>
      </c>
      <c r="E102" s="69">
        <f t="shared" si="17"/>
        <v>0</v>
      </c>
      <c r="F102" s="29">
        <f t="shared" si="22"/>
        <v>0</v>
      </c>
      <c r="G102" s="29">
        <f t="shared" si="23"/>
        <v>0</v>
      </c>
      <c r="H102" s="29">
        <f t="shared" si="24"/>
        <v>0</v>
      </c>
      <c r="I102" s="29">
        <f t="shared" si="25"/>
        <v>0</v>
      </c>
      <c r="J102" s="29">
        <f t="shared" si="26"/>
        <v>0</v>
      </c>
      <c r="K102" s="29">
        <f t="shared" ca="1" si="18"/>
        <v>2.0755076647295282E-4</v>
      </c>
      <c r="L102" s="29">
        <f t="shared" ca="1" si="27"/>
        <v>4.3077320663510195E-8</v>
      </c>
      <c r="M102" s="29">
        <f t="shared" ca="1" si="19"/>
        <v>756624.03623349359</v>
      </c>
      <c r="N102" s="29">
        <f t="shared" ca="1" si="20"/>
        <v>822486.41740706237</v>
      </c>
      <c r="O102" s="29">
        <f t="shared" ca="1" si="21"/>
        <v>51166.366747006585</v>
      </c>
      <c r="P102" s="17">
        <f t="shared" ca="1" si="28"/>
        <v>-2.0755076647295282E-4</v>
      </c>
      <c r="Q102" s="17"/>
      <c r="R102" s="17"/>
      <c r="S102" s="17"/>
      <c r="T102" s="17"/>
    </row>
    <row r="103" spans="1:20">
      <c r="A103" s="68"/>
      <c r="B103" s="68"/>
      <c r="C103" s="17"/>
      <c r="D103" s="69">
        <f t="shared" si="17"/>
        <v>0</v>
      </c>
      <c r="E103" s="69">
        <f t="shared" si="17"/>
        <v>0</v>
      </c>
      <c r="F103" s="29">
        <f t="shared" si="22"/>
        <v>0</v>
      </c>
      <c r="G103" s="29">
        <f t="shared" si="23"/>
        <v>0</v>
      </c>
      <c r="H103" s="29">
        <f t="shared" si="24"/>
        <v>0</v>
      </c>
      <c r="I103" s="29">
        <f t="shared" si="25"/>
        <v>0</v>
      </c>
      <c r="J103" s="29">
        <f t="shared" si="26"/>
        <v>0</v>
      </c>
      <c r="K103" s="29">
        <f t="shared" ca="1" si="18"/>
        <v>2.0755076647295282E-4</v>
      </c>
      <c r="L103" s="29">
        <f t="shared" ca="1" si="27"/>
        <v>4.3077320663510195E-8</v>
      </c>
      <c r="M103" s="29">
        <f t="shared" ca="1" si="19"/>
        <v>756624.03623349359</v>
      </c>
      <c r="N103" s="29">
        <f t="shared" ca="1" si="20"/>
        <v>822486.41740706237</v>
      </c>
      <c r="O103" s="29">
        <f t="shared" ca="1" si="21"/>
        <v>51166.366747006585</v>
      </c>
      <c r="P103" s="17">
        <f t="shared" ca="1" si="28"/>
        <v>-2.0755076647295282E-4</v>
      </c>
      <c r="Q103" s="17"/>
      <c r="R103" s="17"/>
      <c r="S103" s="17"/>
      <c r="T103" s="17"/>
    </row>
    <row r="104" spans="1:20">
      <c r="A104" s="68"/>
      <c r="B104" s="68"/>
      <c r="C104" s="17"/>
      <c r="D104" s="69">
        <f t="shared" si="17"/>
        <v>0</v>
      </c>
      <c r="E104" s="69">
        <f t="shared" si="17"/>
        <v>0</v>
      </c>
      <c r="F104" s="29">
        <f t="shared" si="22"/>
        <v>0</v>
      </c>
      <c r="G104" s="29">
        <f t="shared" si="23"/>
        <v>0</v>
      </c>
      <c r="H104" s="29">
        <f t="shared" si="24"/>
        <v>0</v>
      </c>
      <c r="I104" s="29">
        <f t="shared" si="25"/>
        <v>0</v>
      </c>
      <c r="J104" s="29">
        <f t="shared" si="26"/>
        <v>0</v>
      </c>
      <c r="K104" s="29">
        <f t="shared" ca="1" si="18"/>
        <v>2.0755076647295282E-4</v>
      </c>
      <c r="L104" s="29">
        <f t="shared" ca="1" si="27"/>
        <v>4.3077320663510195E-8</v>
      </c>
      <c r="M104" s="29">
        <f t="shared" ca="1" si="19"/>
        <v>756624.03623349359</v>
      </c>
      <c r="N104" s="29">
        <f t="shared" ca="1" si="20"/>
        <v>822486.41740706237</v>
      </c>
      <c r="O104" s="29">
        <f t="shared" ca="1" si="21"/>
        <v>51166.366747006585</v>
      </c>
      <c r="P104" s="17">
        <f t="shared" ca="1" si="28"/>
        <v>-2.0755076647295282E-4</v>
      </c>
      <c r="Q104" s="17"/>
      <c r="R104" s="17"/>
      <c r="S104" s="17"/>
      <c r="T104" s="17"/>
    </row>
    <row r="105" spans="1:20">
      <c r="A105" s="68"/>
      <c r="B105" s="68"/>
      <c r="C105" s="17"/>
      <c r="D105" s="69">
        <f t="shared" si="17"/>
        <v>0</v>
      </c>
      <c r="E105" s="69">
        <f t="shared" si="17"/>
        <v>0</v>
      </c>
      <c r="F105" s="29">
        <f t="shared" si="22"/>
        <v>0</v>
      </c>
      <c r="G105" s="29">
        <f t="shared" si="23"/>
        <v>0</v>
      </c>
      <c r="H105" s="29">
        <f t="shared" si="24"/>
        <v>0</v>
      </c>
      <c r="I105" s="29">
        <f t="shared" si="25"/>
        <v>0</v>
      </c>
      <c r="J105" s="29">
        <f t="shared" si="26"/>
        <v>0</v>
      </c>
      <c r="K105" s="29">
        <f t="shared" ca="1" si="18"/>
        <v>2.0755076647295282E-4</v>
      </c>
      <c r="L105" s="29">
        <f t="shared" ca="1" si="27"/>
        <v>4.3077320663510195E-8</v>
      </c>
      <c r="M105" s="29">
        <f t="shared" ca="1" si="19"/>
        <v>756624.03623349359</v>
      </c>
      <c r="N105" s="29">
        <f t="shared" ca="1" si="20"/>
        <v>822486.41740706237</v>
      </c>
      <c r="O105" s="29">
        <f t="shared" ca="1" si="21"/>
        <v>51166.366747006585</v>
      </c>
      <c r="P105" s="17">
        <f t="shared" ca="1" si="28"/>
        <v>-2.0755076647295282E-4</v>
      </c>
      <c r="Q105" s="17"/>
      <c r="R105" s="17"/>
      <c r="S105" s="17"/>
      <c r="T105" s="17"/>
    </row>
    <row r="106" spans="1:20">
      <c r="A106" s="68"/>
      <c r="B106" s="68"/>
      <c r="C106" s="17"/>
      <c r="D106" s="69">
        <f t="shared" si="17"/>
        <v>0</v>
      </c>
      <c r="E106" s="69">
        <f t="shared" si="17"/>
        <v>0</v>
      </c>
      <c r="F106" s="29">
        <f t="shared" si="22"/>
        <v>0</v>
      </c>
      <c r="G106" s="29">
        <f t="shared" si="23"/>
        <v>0</v>
      </c>
      <c r="H106" s="29">
        <f t="shared" si="24"/>
        <v>0</v>
      </c>
      <c r="I106" s="29">
        <f t="shared" si="25"/>
        <v>0</v>
      </c>
      <c r="J106" s="29">
        <f t="shared" si="26"/>
        <v>0</v>
      </c>
      <c r="K106" s="29">
        <f t="shared" ca="1" si="18"/>
        <v>2.0755076647295282E-4</v>
      </c>
      <c r="L106" s="29">
        <f t="shared" ca="1" si="27"/>
        <v>4.3077320663510195E-8</v>
      </c>
      <c r="M106" s="29">
        <f t="shared" ca="1" si="19"/>
        <v>756624.03623349359</v>
      </c>
      <c r="N106" s="29">
        <f t="shared" ca="1" si="20"/>
        <v>822486.41740706237</v>
      </c>
      <c r="O106" s="29">
        <f t="shared" ca="1" si="21"/>
        <v>51166.366747006585</v>
      </c>
      <c r="P106" s="17">
        <f t="shared" ca="1" si="28"/>
        <v>-2.0755076647295282E-4</v>
      </c>
      <c r="Q106" s="17"/>
      <c r="R106" s="17"/>
      <c r="S106" s="17"/>
      <c r="T106" s="17"/>
    </row>
    <row r="107" spans="1:20">
      <c r="A107" s="68"/>
      <c r="B107" s="68"/>
      <c r="C107" s="17"/>
      <c r="D107" s="69">
        <f t="shared" si="17"/>
        <v>0</v>
      </c>
      <c r="E107" s="69">
        <f t="shared" si="17"/>
        <v>0</v>
      </c>
      <c r="F107" s="29">
        <f t="shared" si="22"/>
        <v>0</v>
      </c>
      <c r="G107" s="29">
        <f t="shared" si="23"/>
        <v>0</v>
      </c>
      <c r="H107" s="29">
        <f t="shared" si="24"/>
        <v>0</v>
      </c>
      <c r="I107" s="29">
        <f t="shared" si="25"/>
        <v>0</v>
      </c>
      <c r="J107" s="29">
        <f t="shared" si="26"/>
        <v>0</v>
      </c>
      <c r="K107" s="29">
        <f t="shared" ca="1" si="18"/>
        <v>2.0755076647295282E-4</v>
      </c>
      <c r="L107" s="29">
        <f t="shared" ca="1" si="27"/>
        <v>4.3077320663510195E-8</v>
      </c>
      <c r="M107" s="29">
        <f t="shared" ca="1" si="19"/>
        <v>756624.03623349359</v>
      </c>
      <c r="N107" s="29">
        <f t="shared" ca="1" si="20"/>
        <v>822486.41740706237</v>
      </c>
      <c r="O107" s="29">
        <f t="shared" ca="1" si="21"/>
        <v>51166.366747006585</v>
      </c>
      <c r="P107" s="17">
        <f t="shared" ca="1" si="28"/>
        <v>-2.0755076647295282E-4</v>
      </c>
      <c r="Q107" s="17"/>
      <c r="R107" s="17"/>
      <c r="S107" s="17"/>
      <c r="T107" s="17"/>
    </row>
    <row r="108" spans="1:20">
      <c r="A108" s="68"/>
      <c r="B108" s="68"/>
      <c r="C108" s="17"/>
      <c r="D108" s="69">
        <f t="shared" si="17"/>
        <v>0</v>
      </c>
      <c r="E108" s="69">
        <f t="shared" si="17"/>
        <v>0</v>
      </c>
      <c r="F108" s="29">
        <f t="shared" si="22"/>
        <v>0</v>
      </c>
      <c r="G108" s="29">
        <f t="shared" si="23"/>
        <v>0</v>
      </c>
      <c r="H108" s="29">
        <f t="shared" si="24"/>
        <v>0</v>
      </c>
      <c r="I108" s="29">
        <f t="shared" si="25"/>
        <v>0</v>
      </c>
      <c r="J108" s="29">
        <f t="shared" si="26"/>
        <v>0</v>
      </c>
      <c r="K108" s="29">
        <f t="shared" ca="1" si="18"/>
        <v>2.0755076647295282E-4</v>
      </c>
      <c r="L108" s="29">
        <f t="shared" ca="1" si="27"/>
        <v>4.3077320663510195E-8</v>
      </c>
      <c r="M108" s="29">
        <f t="shared" ca="1" si="19"/>
        <v>756624.03623349359</v>
      </c>
      <c r="N108" s="29">
        <f t="shared" ca="1" si="20"/>
        <v>822486.41740706237</v>
      </c>
      <c r="O108" s="29">
        <f t="shared" ca="1" si="21"/>
        <v>51166.366747006585</v>
      </c>
      <c r="P108" s="17">
        <f t="shared" ca="1" si="28"/>
        <v>-2.0755076647295282E-4</v>
      </c>
      <c r="Q108" s="17"/>
      <c r="R108" s="17"/>
      <c r="S108" s="17"/>
      <c r="T108" s="17"/>
    </row>
    <row r="109" spans="1:20">
      <c r="A109" s="68"/>
      <c r="B109" s="68"/>
      <c r="C109" s="17"/>
      <c r="D109" s="69">
        <f t="shared" si="17"/>
        <v>0</v>
      </c>
      <c r="E109" s="69">
        <f t="shared" si="17"/>
        <v>0</v>
      </c>
      <c r="F109" s="29">
        <f t="shared" si="22"/>
        <v>0</v>
      </c>
      <c r="G109" s="29">
        <f t="shared" si="23"/>
        <v>0</v>
      </c>
      <c r="H109" s="29">
        <f t="shared" si="24"/>
        <v>0</v>
      </c>
      <c r="I109" s="29">
        <f t="shared" si="25"/>
        <v>0</v>
      </c>
      <c r="J109" s="29">
        <f t="shared" si="26"/>
        <v>0</v>
      </c>
      <c r="K109" s="29">
        <f t="shared" ca="1" si="18"/>
        <v>2.0755076647295282E-4</v>
      </c>
      <c r="L109" s="29">
        <f t="shared" ca="1" si="27"/>
        <v>4.3077320663510195E-8</v>
      </c>
      <c r="M109" s="29">
        <f t="shared" ca="1" si="19"/>
        <v>756624.03623349359</v>
      </c>
      <c r="N109" s="29">
        <f t="shared" ca="1" si="20"/>
        <v>822486.41740706237</v>
      </c>
      <c r="O109" s="29">
        <f t="shared" ca="1" si="21"/>
        <v>51166.366747006585</v>
      </c>
      <c r="P109" s="17">
        <f t="shared" ca="1" si="28"/>
        <v>-2.0755076647295282E-4</v>
      </c>
      <c r="Q109" s="17"/>
      <c r="R109" s="17"/>
      <c r="S109" s="17"/>
      <c r="T109" s="17"/>
    </row>
    <row r="110" spans="1:20">
      <c r="A110" s="68"/>
      <c r="B110" s="68"/>
      <c r="C110" s="17"/>
      <c r="D110" s="69">
        <f t="shared" si="17"/>
        <v>0</v>
      </c>
      <c r="E110" s="69">
        <f t="shared" si="17"/>
        <v>0</v>
      </c>
      <c r="F110" s="29">
        <f t="shared" si="22"/>
        <v>0</v>
      </c>
      <c r="G110" s="29">
        <f t="shared" si="23"/>
        <v>0</v>
      </c>
      <c r="H110" s="29">
        <f t="shared" si="24"/>
        <v>0</v>
      </c>
      <c r="I110" s="29">
        <f t="shared" si="25"/>
        <v>0</v>
      </c>
      <c r="J110" s="29">
        <f t="shared" si="26"/>
        <v>0</v>
      </c>
      <c r="K110" s="29">
        <f t="shared" ca="1" si="18"/>
        <v>2.0755076647295282E-4</v>
      </c>
      <c r="L110" s="29">
        <f t="shared" ca="1" si="27"/>
        <v>4.3077320663510195E-8</v>
      </c>
      <c r="M110" s="29">
        <f t="shared" ca="1" si="19"/>
        <v>756624.03623349359</v>
      </c>
      <c r="N110" s="29">
        <f t="shared" ca="1" si="20"/>
        <v>822486.41740706237</v>
      </c>
      <c r="O110" s="29">
        <f t="shared" ca="1" si="21"/>
        <v>51166.366747006585</v>
      </c>
      <c r="P110" s="17">
        <f t="shared" ca="1" si="28"/>
        <v>-2.0755076647295282E-4</v>
      </c>
      <c r="Q110" s="17"/>
      <c r="R110" s="17"/>
      <c r="S110" s="17"/>
      <c r="T110" s="17"/>
    </row>
    <row r="111" spans="1:20">
      <c r="A111" s="68"/>
      <c r="B111" s="68"/>
      <c r="C111" s="17"/>
      <c r="D111" s="69">
        <f t="shared" si="17"/>
        <v>0</v>
      </c>
      <c r="E111" s="69">
        <f t="shared" si="17"/>
        <v>0</v>
      </c>
      <c r="F111" s="29">
        <f t="shared" si="22"/>
        <v>0</v>
      </c>
      <c r="G111" s="29">
        <f t="shared" si="23"/>
        <v>0</v>
      </c>
      <c r="H111" s="29">
        <f t="shared" si="24"/>
        <v>0</v>
      </c>
      <c r="I111" s="29">
        <f t="shared" si="25"/>
        <v>0</v>
      </c>
      <c r="J111" s="29">
        <f t="shared" si="26"/>
        <v>0</v>
      </c>
      <c r="K111" s="29">
        <f t="shared" ca="1" si="18"/>
        <v>2.0755076647295282E-4</v>
      </c>
      <c r="L111" s="29">
        <f t="shared" ca="1" si="27"/>
        <v>4.3077320663510195E-8</v>
      </c>
      <c r="M111" s="29">
        <f t="shared" ca="1" si="19"/>
        <v>756624.03623349359</v>
      </c>
      <c r="N111" s="29">
        <f t="shared" ca="1" si="20"/>
        <v>822486.41740706237</v>
      </c>
      <c r="O111" s="29">
        <f t="shared" ca="1" si="21"/>
        <v>51166.366747006585</v>
      </c>
      <c r="P111" s="17">
        <f t="shared" ca="1" si="28"/>
        <v>-2.0755076647295282E-4</v>
      </c>
      <c r="Q111" s="17"/>
      <c r="R111" s="17"/>
      <c r="S111" s="17"/>
      <c r="T111" s="17"/>
    </row>
    <row r="112" spans="1:20">
      <c r="A112" s="68"/>
      <c r="B112" s="68"/>
      <c r="C112" s="17"/>
      <c r="D112" s="69">
        <f t="shared" si="17"/>
        <v>0</v>
      </c>
      <c r="E112" s="69">
        <f t="shared" si="17"/>
        <v>0</v>
      </c>
      <c r="F112" s="29">
        <f t="shared" si="22"/>
        <v>0</v>
      </c>
      <c r="G112" s="29">
        <f t="shared" si="23"/>
        <v>0</v>
      </c>
      <c r="H112" s="29">
        <f t="shared" si="24"/>
        <v>0</v>
      </c>
      <c r="I112" s="29">
        <f t="shared" si="25"/>
        <v>0</v>
      </c>
      <c r="J112" s="29">
        <f t="shared" si="26"/>
        <v>0</v>
      </c>
      <c r="K112" s="29">
        <f t="shared" ca="1" si="18"/>
        <v>2.0755076647295282E-4</v>
      </c>
      <c r="L112" s="29">
        <f t="shared" ca="1" si="27"/>
        <v>4.3077320663510195E-8</v>
      </c>
      <c r="M112" s="29">
        <f t="shared" ca="1" si="19"/>
        <v>756624.03623349359</v>
      </c>
      <c r="N112" s="29">
        <f t="shared" ca="1" si="20"/>
        <v>822486.41740706237</v>
      </c>
      <c r="O112" s="29">
        <f t="shared" ca="1" si="21"/>
        <v>51166.366747006585</v>
      </c>
      <c r="P112" s="17">
        <f t="shared" ca="1" si="28"/>
        <v>-2.0755076647295282E-4</v>
      </c>
      <c r="Q112" s="17"/>
      <c r="R112" s="17"/>
      <c r="S112" s="17"/>
      <c r="T112" s="17"/>
    </row>
    <row r="113" spans="1:20">
      <c r="A113" s="68"/>
      <c r="B113" s="68"/>
      <c r="C113" s="17"/>
      <c r="D113" s="69">
        <f t="shared" ref="D113:E128" si="29">A113/A$18</f>
        <v>0</v>
      </c>
      <c r="E113" s="69">
        <f t="shared" si="29"/>
        <v>0</v>
      </c>
      <c r="F113" s="29">
        <f t="shared" si="22"/>
        <v>0</v>
      </c>
      <c r="G113" s="29">
        <f t="shared" si="23"/>
        <v>0</v>
      </c>
      <c r="H113" s="29">
        <f t="shared" si="24"/>
        <v>0</v>
      </c>
      <c r="I113" s="29">
        <f t="shared" si="25"/>
        <v>0</v>
      </c>
      <c r="J113" s="29">
        <f t="shared" si="26"/>
        <v>0</v>
      </c>
      <c r="K113" s="29">
        <f t="shared" ca="1" si="18"/>
        <v>2.0755076647295282E-4</v>
      </c>
      <c r="L113" s="29">
        <f t="shared" ca="1" si="27"/>
        <v>4.3077320663510195E-8</v>
      </c>
      <c r="M113" s="29">
        <f t="shared" ca="1" si="19"/>
        <v>756624.03623349359</v>
      </c>
      <c r="N113" s="29">
        <f t="shared" ca="1" si="20"/>
        <v>822486.41740706237</v>
      </c>
      <c r="O113" s="29">
        <f t="shared" ca="1" si="21"/>
        <v>51166.366747006585</v>
      </c>
      <c r="P113" s="17">
        <f t="shared" ca="1" si="28"/>
        <v>-2.0755076647295282E-4</v>
      </c>
      <c r="Q113" s="17"/>
      <c r="R113" s="17"/>
      <c r="S113" s="17"/>
      <c r="T113" s="17"/>
    </row>
    <row r="114" spans="1:20">
      <c r="A114" s="68"/>
      <c r="B114" s="68"/>
      <c r="C114" s="17"/>
      <c r="D114" s="69">
        <f t="shared" si="29"/>
        <v>0</v>
      </c>
      <c r="E114" s="69">
        <f t="shared" si="29"/>
        <v>0</v>
      </c>
      <c r="F114" s="29">
        <f t="shared" si="22"/>
        <v>0</v>
      </c>
      <c r="G114" s="29">
        <f t="shared" si="23"/>
        <v>0</v>
      </c>
      <c r="H114" s="29">
        <f t="shared" si="24"/>
        <v>0</v>
      </c>
      <c r="I114" s="29">
        <f t="shared" si="25"/>
        <v>0</v>
      </c>
      <c r="J114" s="29">
        <f t="shared" si="26"/>
        <v>0</v>
      </c>
      <c r="K114" s="29">
        <f t="shared" ca="1" si="18"/>
        <v>2.0755076647295282E-4</v>
      </c>
      <c r="L114" s="29">
        <f t="shared" ca="1" si="27"/>
        <v>4.3077320663510195E-8</v>
      </c>
      <c r="M114" s="29">
        <f t="shared" ca="1" si="19"/>
        <v>756624.03623349359</v>
      </c>
      <c r="N114" s="29">
        <f t="shared" ca="1" si="20"/>
        <v>822486.41740706237</v>
      </c>
      <c r="O114" s="29">
        <f t="shared" ca="1" si="21"/>
        <v>51166.366747006585</v>
      </c>
      <c r="P114" s="17">
        <f t="shared" ca="1" si="28"/>
        <v>-2.0755076647295282E-4</v>
      </c>
      <c r="Q114" s="17"/>
      <c r="R114" s="17"/>
      <c r="S114" s="17"/>
      <c r="T114" s="17"/>
    </row>
    <row r="115" spans="1:20">
      <c r="A115" s="68"/>
      <c r="B115" s="68"/>
      <c r="C115" s="17"/>
      <c r="D115" s="69">
        <f t="shared" si="29"/>
        <v>0</v>
      </c>
      <c r="E115" s="69">
        <f t="shared" si="29"/>
        <v>0</v>
      </c>
      <c r="F115" s="29">
        <f t="shared" si="22"/>
        <v>0</v>
      </c>
      <c r="G115" s="29">
        <f t="shared" si="23"/>
        <v>0</v>
      </c>
      <c r="H115" s="29">
        <f t="shared" si="24"/>
        <v>0</v>
      </c>
      <c r="I115" s="29">
        <f t="shared" si="25"/>
        <v>0</v>
      </c>
      <c r="J115" s="29">
        <f t="shared" si="26"/>
        <v>0</v>
      </c>
      <c r="K115" s="29">
        <f t="shared" ca="1" si="18"/>
        <v>2.0755076647295282E-4</v>
      </c>
      <c r="L115" s="29">
        <f t="shared" ca="1" si="27"/>
        <v>4.3077320663510195E-8</v>
      </c>
      <c r="M115" s="29">
        <f t="shared" ca="1" si="19"/>
        <v>756624.03623349359</v>
      </c>
      <c r="N115" s="29">
        <f t="shared" ca="1" si="20"/>
        <v>822486.41740706237</v>
      </c>
      <c r="O115" s="29">
        <f t="shared" ca="1" si="21"/>
        <v>51166.366747006585</v>
      </c>
      <c r="P115" s="17">
        <f t="shared" ca="1" si="28"/>
        <v>-2.0755076647295282E-4</v>
      </c>
      <c r="Q115" s="17"/>
      <c r="R115" s="17"/>
      <c r="S115" s="17"/>
      <c r="T115" s="17"/>
    </row>
    <row r="116" spans="1:20">
      <c r="A116" s="70"/>
      <c r="B116" s="70"/>
      <c r="C116" s="17"/>
      <c r="D116" s="69">
        <f t="shared" si="29"/>
        <v>0</v>
      </c>
      <c r="E116" s="69">
        <f t="shared" si="29"/>
        <v>0</v>
      </c>
      <c r="F116" s="29">
        <f t="shared" si="22"/>
        <v>0</v>
      </c>
      <c r="G116" s="29">
        <f t="shared" si="23"/>
        <v>0</v>
      </c>
      <c r="H116" s="29">
        <f t="shared" si="24"/>
        <v>0</v>
      </c>
      <c r="I116" s="29">
        <f t="shared" si="25"/>
        <v>0</v>
      </c>
      <c r="J116" s="29">
        <f t="shared" si="26"/>
        <v>0</v>
      </c>
      <c r="K116" s="29">
        <f t="shared" ca="1" si="18"/>
        <v>2.0755076647295282E-4</v>
      </c>
      <c r="L116" s="29">
        <f t="shared" ca="1" si="27"/>
        <v>4.3077320663510195E-8</v>
      </c>
      <c r="M116" s="29">
        <f t="shared" ca="1" si="19"/>
        <v>756624.03623349359</v>
      </c>
      <c r="N116" s="29">
        <f t="shared" ca="1" si="20"/>
        <v>822486.41740706237</v>
      </c>
      <c r="O116" s="29">
        <f t="shared" ca="1" si="21"/>
        <v>51166.366747006585</v>
      </c>
      <c r="P116" s="17">
        <f t="shared" ca="1" si="28"/>
        <v>-2.0755076647295282E-4</v>
      </c>
      <c r="Q116" s="17"/>
      <c r="R116" s="17"/>
      <c r="S116" s="17"/>
      <c r="T116" s="17"/>
    </row>
    <row r="117" spans="1:20">
      <c r="A117" s="70"/>
      <c r="B117" s="70"/>
      <c r="C117" s="17"/>
      <c r="D117" s="69">
        <f t="shared" si="29"/>
        <v>0</v>
      </c>
      <c r="E117" s="69">
        <f t="shared" si="29"/>
        <v>0</v>
      </c>
      <c r="F117" s="29">
        <f t="shared" si="22"/>
        <v>0</v>
      </c>
      <c r="G117" s="29">
        <f t="shared" si="23"/>
        <v>0</v>
      </c>
      <c r="H117" s="29">
        <f t="shared" si="24"/>
        <v>0</v>
      </c>
      <c r="I117" s="29">
        <f t="shared" si="25"/>
        <v>0</v>
      </c>
      <c r="J117" s="29">
        <f t="shared" si="26"/>
        <v>0</v>
      </c>
      <c r="K117" s="29">
        <f t="shared" ca="1" si="18"/>
        <v>2.0755076647295282E-4</v>
      </c>
      <c r="L117" s="29">
        <f t="shared" ca="1" si="27"/>
        <v>4.3077320663510195E-8</v>
      </c>
      <c r="M117" s="29">
        <f t="shared" ca="1" si="19"/>
        <v>756624.03623349359</v>
      </c>
      <c r="N117" s="29">
        <f t="shared" ca="1" si="20"/>
        <v>822486.41740706237</v>
      </c>
      <c r="O117" s="29">
        <f t="shared" ca="1" si="21"/>
        <v>51166.366747006585</v>
      </c>
      <c r="P117" s="17">
        <f t="shared" ca="1" si="28"/>
        <v>-2.0755076647295282E-4</v>
      </c>
      <c r="Q117" s="17"/>
      <c r="R117" s="17"/>
      <c r="S117" s="17"/>
      <c r="T117" s="17"/>
    </row>
    <row r="118" spans="1:20">
      <c r="A118" s="70"/>
      <c r="B118" s="70"/>
      <c r="C118" s="17"/>
      <c r="D118" s="69">
        <f t="shared" si="29"/>
        <v>0</v>
      </c>
      <c r="E118" s="69">
        <f t="shared" si="29"/>
        <v>0</v>
      </c>
      <c r="F118" s="29">
        <f t="shared" si="22"/>
        <v>0</v>
      </c>
      <c r="G118" s="29">
        <f t="shared" si="23"/>
        <v>0</v>
      </c>
      <c r="H118" s="29">
        <f t="shared" si="24"/>
        <v>0</v>
      </c>
      <c r="I118" s="29">
        <f t="shared" si="25"/>
        <v>0</v>
      </c>
      <c r="J118" s="29">
        <f t="shared" si="26"/>
        <v>0</v>
      </c>
      <c r="K118" s="29">
        <f t="shared" ca="1" si="18"/>
        <v>2.0755076647295282E-4</v>
      </c>
      <c r="L118" s="29">
        <f t="shared" ca="1" si="27"/>
        <v>4.3077320663510195E-8</v>
      </c>
      <c r="M118" s="29">
        <f t="shared" ca="1" si="19"/>
        <v>756624.03623349359</v>
      </c>
      <c r="N118" s="29">
        <f t="shared" ca="1" si="20"/>
        <v>822486.41740706237</v>
      </c>
      <c r="O118" s="29">
        <f t="shared" ca="1" si="21"/>
        <v>51166.366747006585</v>
      </c>
      <c r="P118" s="17">
        <f t="shared" ca="1" si="28"/>
        <v>-2.0755076647295282E-4</v>
      </c>
      <c r="Q118" s="17"/>
      <c r="R118" s="17"/>
      <c r="S118" s="17"/>
      <c r="T118" s="17"/>
    </row>
    <row r="119" spans="1:20">
      <c r="A119" s="70"/>
      <c r="B119" s="70"/>
      <c r="C119" s="17"/>
      <c r="D119" s="69">
        <f t="shared" si="29"/>
        <v>0</v>
      </c>
      <c r="E119" s="69">
        <f t="shared" si="29"/>
        <v>0</v>
      </c>
      <c r="F119" s="29">
        <f t="shared" si="22"/>
        <v>0</v>
      </c>
      <c r="G119" s="29">
        <f t="shared" si="23"/>
        <v>0</v>
      </c>
      <c r="H119" s="29">
        <f t="shared" si="24"/>
        <v>0</v>
      </c>
      <c r="I119" s="29">
        <f t="shared" si="25"/>
        <v>0</v>
      </c>
      <c r="J119" s="29">
        <f t="shared" si="26"/>
        <v>0</v>
      </c>
      <c r="K119" s="29">
        <f t="shared" ca="1" si="18"/>
        <v>2.0755076647295282E-4</v>
      </c>
      <c r="L119" s="29">
        <f t="shared" ca="1" si="27"/>
        <v>4.3077320663510195E-8</v>
      </c>
      <c r="M119" s="29">
        <f t="shared" ca="1" si="19"/>
        <v>756624.03623349359</v>
      </c>
      <c r="N119" s="29">
        <f t="shared" ca="1" si="20"/>
        <v>822486.41740706237</v>
      </c>
      <c r="O119" s="29">
        <f t="shared" ca="1" si="21"/>
        <v>51166.366747006585</v>
      </c>
      <c r="P119" s="17">
        <f t="shared" ca="1" si="28"/>
        <v>-2.0755076647295282E-4</v>
      </c>
      <c r="Q119" s="17"/>
      <c r="R119" s="17"/>
      <c r="S119" s="17"/>
      <c r="T119" s="17"/>
    </row>
    <row r="120" spans="1:20">
      <c r="A120" s="70"/>
      <c r="B120" s="70"/>
      <c r="C120" s="17"/>
      <c r="D120" s="69">
        <f t="shared" si="29"/>
        <v>0</v>
      </c>
      <c r="E120" s="69">
        <f t="shared" si="29"/>
        <v>0</v>
      </c>
      <c r="F120" s="29">
        <f t="shared" si="22"/>
        <v>0</v>
      </c>
      <c r="G120" s="29">
        <f t="shared" si="23"/>
        <v>0</v>
      </c>
      <c r="H120" s="29">
        <f t="shared" si="24"/>
        <v>0</v>
      </c>
      <c r="I120" s="29">
        <f t="shared" si="25"/>
        <v>0</v>
      </c>
      <c r="J120" s="29">
        <f t="shared" si="26"/>
        <v>0</v>
      </c>
      <c r="K120" s="29">
        <f t="shared" ca="1" si="18"/>
        <v>2.0755076647295282E-4</v>
      </c>
      <c r="L120" s="29">
        <f t="shared" ca="1" si="27"/>
        <v>4.3077320663510195E-8</v>
      </c>
      <c r="M120" s="29">
        <f t="shared" ca="1" si="19"/>
        <v>756624.03623349359</v>
      </c>
      <c r="N120" s="29">
        <f t="shared" ca="1" si="20"/>
        <v>822486.41740706237</v>
      </c>
      <c r="O120" s="29">
        <f t="shared" ca="1" si="21"/>
        <v>51166.366747006585</v>
      </c>
      <c r="P120" s="17">
        <f t="shared" ca="1" si="28"/>
        <v>-2.0755076647295282E-4</v>
      </c>
      <c r="Q120" s="17"/>
      <c r="R120" s="17"/>
      <c r="S120" s="17"/>
      <c r="T120" s="17"/>
    </row>
    <row r="121" spans="1:20">
      <c r="A121" s="70"/>
      <c r="B121" s="70"/>
      <c r="C121" s="17"/>
      <c r="D121" s="69">
        <f t="shared" si="29"/>
        <v>0</v>
      </c>
      <c r="E121" s="69">
        <f t="shared" si="29"/>
        <v>0</v>
      </c>
      <c r="F121" s="29">
        <f t="shared" si="22"/>
        <v>0</v>
      </c>
      <c r="G121" s="29">
        <f t="shared" si="23"/>
        <v>0</v>
      </c>
      <c r="H121" s="29">
        <f t="shared" si="24"/>
        <v>0</v>
      </c>
      <c r="I121" s="29">
        <f t="shared" si="25"/>
        <v>0</v>
      </c>
      <c r="J121" s="29">
        <f t="shared" si="26"/>
        <v>0</v>
      </c>
      <c r="K121" s="29">
        <f t="shared" ca="1" si="18"/>
        <v>2.0755076647295282E-4</v>
      </c>
      <c r="L121" s="29">
        <f t="shared" ca="1" si="27"/>
        <v>4.3077320663510195E-8</v>
      </c>
      <c r="M121" s="29">
        <f t="shared" ca="1" si="19"/>
        <v>756624.03623349359</v>
      </c>
      <c r="N121" s="29">
        <f t="shared" ca="1" si="20"/>
        <v>822486.41740706237</v>
      </c>
      <c r="O121" s="29">
        <f t="shared" ca="1" si="21"/>
        <v>51166.366747006585</v>
      </c>
      <c r="P121" s="17">
        <f t="shared" ca="1" si="28"/>
        <v>-2.0755076647295282E-4</v>
      </c>
      <c r="Q121" s="17"/>
      <c r="R121" s="17"/>
      <c r="S121" s="17"/>
      <c r="T121" s="17"/>
    </row>
    <row r="122" spans="1:20">
      <c r="A122" s="70"/>
      <c r="B122" s="70"/>
      <c r="C122" s="17"/>
      <c r="D122" s="69">
        <f t="shared" si="29"/>
        <v>0</v>
      </c>
      <c r="E122" s="69">
        <f t="shared" si="29"/>
        <v>0</v>
      </c>
      <c r="F122" s="29">
        <f t="shared" si="22"/>
        <v>0</v>
      </c>
      <c r="G122" s="29">
        <f t="shared" si="23"/>
        <v>0</v>
      </c>
      <c r="H122" s="29">
        <f t="shared" si="24"/>
        <v>0</v>
      </c>
      <c r="I122" s="29">
        <f t="shared" si="25"/>
        <v>0</v>
      </c>
      <c r="J122" s="29">
        <f t="shared" si="26"/>
        <v>0</v>
      </c>
      <c r="K122" s="29">
        <f t="shared" ca="1" si="18"/>
        <v>2.0755076647295282E-4</v>
      </c>
      <c r="L122" s="29">
        <f t="shared" ca="1" si="27"/>
        <v>4.3077320663510195E-8</v>
      </c>
      <c r="M122" s="29">
        <f t="shared" ca="1" si="19"/>
        <v>756624.03623349359</v>
      </c>
      <c r="N122" s="29">
        <f t="shared" ca="1" si="20"/>
        <v>822486.41740706237</v>
      </c>
      <c r="O122" s="29">
        <f t="shared" ca="1" si="21"/>
        <v>51166.366747006585</v>
      </c>
      <c r="P122" s="17">
        <f t="shared" ca="1" si="28"/>
        <v>-2.0755076647295282E-4</v>
      </c>
      <c r="Q122" s="17"/>
      <c r="R122" s="17"/>
      <c r="S122" s="17"/>
      <c r="T122" s="17"/>
    </row>
    <row r="123" spans="1:20">
      <c r="A123" s="70"/>
      <c r="B123" s="70"/>
      <c r="C123" s="17"/>
      <c r="D123" s="69">
        <f t="shared" si="29"/>
        <v>0</v>
      </c>
      <c r="E123" s="69">
        <f t="shared" si="29"/>
        <v>0</v>
      </c>
      <c r="F123" s="29">
        <f t="shared" si="22"/>
        <v>0</v>
      </c>
      <c r="G123" s="29">
        <f t="shared" si="23"/>
        <v>0</v>
      </c>
      <c r="H123" s="29">
        <f t="shared" si="24"/>
        <v>0</v>
      </c>
      <c r="I123" s="29">
        <f t="shared" si="25"/>
        <v>0</v>
      </c>
      <c r="J123" s="29">
        <f t="shared" si="26"/>
        <v>0</v>
      </c>
      <c r="K123" s="29">
        <f t="shared" ca="1" si="18"/>
        <v>2.0755076647295282E-4</v>
      </c>
      <c r="L123" s="29">
        <f t="shared" ca="1" si="27"/>
        <v>4.3077320663510195E-8</v>
      </c>
      <c r="M123" s="29">
        <f t="shared" ca="1" si="19"/>
        <v>756624.03623349359</v>
      </c>
      <c r="N123" s="29">
        <f t="shared" ca="1" si="20"/>
        <v>822486.41740706237</v>
      </c>
      <c r="O123" s="29">
        <f t="shared" ca="1" si="21"/>
        <v>51166.366747006585</v>
      </c>
      <c r="P123" s="17">
        <f t="shared" ca="1" si="28"/>
        <v>-2.0755076647295282E-4</v>
      </c>
      <c r="Q123" s="17"/>
      <c r="R123" s="17"/>
      <c r="S123" s="17"/>
      <c r="T123" s="17"/>
    </row>
    <row r="124" spans="1:20">
      <c r="A124" s="70"/>
      <c r="B124" s="70"/>
      <c r="C124" s="17"/>
      <c r="D124" s="69">
        <f t="shared" si="29"/>
        <v>0</v>
      </c>
      <c r="E124" s="69">
        <f t="shared" si="29"/>
        <v>0</v>
      </c>
      <c r="F124" s="29">
        <f t="shared" si="22"/>
        <v>0</v>
      </c>
      <c r="G124" s="29">
        <f t="shared" si="23"/>
        <v>0</v>
      </c>
      <c r="H124" s="29">
        <f t="shared" si="24"/>
        <v>0</v>
      </c>
      <c r="I124" s="29">
        <f t="shared" si="25"/>
        <v>0</v>
      </c>
      <c r="J124" s="29">
        <f t="shared" si="26"/>
        <v>0</v>
      </c>
      <c r="K124" s="29">
        <f t="shared" ca="1" si="18"/>
        <v>2.0755076647295282E-4</v>
      </c>
      <c r="L124" s="29">
        <f t="shared" ca="1" si="27"/>
        <v>4.3077320663510195E-8</v>
      </c>
      <c r="M124" s="29">
        <f t="shared" ca="1" si="19"/>
        <v>756624.03623349359</v>
      </c>
      <c r="N124" s="29">
        <f t="shared" ca="1" si="20"/>
        <v>822486.41740706237</v>
      </c>
      <c r="O124" s="29">
        <f t="shared" ca="1" si="21"/>
        <v>51166.366747006585</v>
      </c>
      <c r="P124" s="17">
        <f t="shared" ca="1" si="28"/>
        <v>-2.0755076647295282E-4</v>
      </c>
      <c r="Q124" s="17"/>
      <c r="R124" s="17"/>
      <c r="S124" s="17"/>
      <c r="T124" s="17"/>
    </row>
    <row r="125" spans="1:20">
      <c r="A125" s="70"/>
      <c r="B125" s="70"/>
      <c r="C125" s="17"/>
      <c r="D125" s="69">
        <f t="shared" si="29"/>
        <v>0</v>
      </c>
      <c r="E125" s="69">
        <f t="shared" si="29"/>
        <v>0</v>
      </c>
      <c r="F125" s="29">
        <f t="shared" si="22"/>
        <v>0</v>
      </c>
      <c r="G125" s="29">
        <f t="shared" si="23"/>
        <v>0</v>
      </c>
      <c r="H125" s="29">
        <f t="shared" si="24"/>
        <v>0</v>
      </c>
      <c r="I125" s="29">
        <f t="shared" si="25"/>
        <v>0</v>
      </c>
      <c r="J125" s="29">
        <f t="shared" si="26"/>
        <v>0</v>
      </c>
      <c r="K125" s="29">
        <f t="shared" ca="1" si="18"/>
        <v>2.0755076647295282E-4</v>
      </c>
      <c r="L125" s="29">
        <f t="shared" ca="1" si="27"/>
        <v>4.3077320663510195E-8</v>
      </c>
      <c r="M125" s="29">
        <f t="shared" ca="1" si="19"/>
        <v>756624.03623349359</v>
      </c>
      <c r="N125" s="29">
        <f t="shared" ca="1" si="20"/>
        <v>822486.41740706237</v>
      </c>
      <c r="O125" s="29">
        <f t="shared" ca="1" si="21"/>
        <v>51166.366747006585</v>
      </c>
      <c r="P125" s="17">
        <f t="shared" ca="1" si="28"/>
        <v>-2.0755076647295282E-4</v>
      </c>
      <c r="Q125" s="17"/>
      <c r="R125" s="17"/>
      <c r="S125" s="17"/>
      <c r="T125" s="17"/>
    </row>
    <row r="126" spans="1:20">
      <c r="A126" s="70"/>
      <c r="B126" s="70"/>
      <c r="C126" s="17"/>
      <c r="D126" s="69">
        <f t="shared" si="29"/>
        <v>0</v>
      </c>
      <c r="E126" s="69">
        <f t="shared" si="29"/>
        <v>0</v>
      </c>
      <c r="F126" s="29">
        <f t="shared" si="22"/>
        <v>0</v>
      </c>
      <c r="G126" s="29">
        <f t="shared" si="23"/>
        <v>0</v>
      </c>
      <c r="H126" s="29">
        <f t="shared" si="24"/>
        <v>0</v>
      </c>
      <c r="I126" s="29">
        <f t="shared" si="25"/>
        <v>0</v>
      </c>
      <c r="J126" s="29">
        <f t="shared" si="26"/>
        <v>0</v>
      </c>
      <c r="K126" s="29">
        <f t="shared" ca="1" si="18"/>
        <v>2.0755076647295282E-4</v>
      </c>
      <c r="L126" s="29">
        <f t="shared" ca="1" si="27"/>
        <v>4.3077320663510195E-8</v>
      </c>
      <c r="M126" s="29">
        <f t="shared" ca="1" si="19"/>
        <v>756624.03623349359</v>
      </c>
      <c r="N126" s="29">
        <f t="shared" ca="1" si="20"/>
        <v>822486.41740706237</v>
      </c>
      <c r="O126" s="29">
        <f t="shared" ca="1" si="21"/>
        <v>51166.366747006585</v>
      </c>
      <c r="P126" s="17">
        <f t="shared" ca="1" si="28"/>
        <v>-2.0755076647295282E-4</v>
      </c>
      <c r="Q126" s="17"/>
      <c r="R126" s="17"/>
      <c r="S126" s="17"/>
      <c r="T126" s="17"/>
    </row>
    <row r="127" spans="1:20">
      <c r="A127" s="70"/>
      <c r="B127" s="70"/>
      <c r="C127" s="17"/>
      <c r="D127" s="69">
        <f t="shared" si="29"/>
        <v>0</v>
      </c>
      <c r="E127" s="69">
        <f t="shared" si="29"/>
        <v>0</v>
      </c>
      <c r="F127" s="29">
        <f t="shared" si="22"/>
        <v>0</v>
      </c>
      <c r="G127" s="29">
        <f t="shared" si="23"/>
        <v>0</v>
      </c>
      <c r="H127" s="29">
        <f t="shared" si="24"/>
        <v>0</v>
      </c>
      <c r="I127" s="29">
        <f t="shared" si="25"/>
        <v>0</v>
      </c>
      <c r="J127" s="29">
        <f t="shared" si="26"/>
        <v>0</v>
      </c>
      <c r="K127" s="29">
        <f t="shared" ca="1" si="18"/>
        <v>2.0755076647295282E-4</v>
      </c>
      <c r="L127" s="29">
        <f t="shared" ca="1" si="27"/>
        <v>4.3077320663510195E-8</v>
      </c>
      <c r="M127" s="29">
        <f t="shared" ca="1" si="19"/>
        <v>756624.03623349359</v>
      </c>
      <c r="N127" s="29">
        <f t="shared" ca="1" si="20"/>
        <v>822486.41740706237</v>
      </c>
      <c r="O127" s="29">
        <f t="shared" ca="1" si="21"/>
        <v>51166.366747006585</v>
      </c>
      <c r="P127" s="17">
        <f t="shared" ca="1" si="28"/>
        <v>-2.0755076647295282E-4</v>
      </c>
      <c r="Q127" s="17"/>
      <c r="R127" s="17"/>
      <c r="S127" s="17"/>
      <c r="T127" s="17"/>
    </row>
    <row r="128" spans="1:20">
      <c r="A128" s="70"/>
      <c r="B128" s="70"/>
      <c r="C128" s="17"/>
      <c r="D128" s="69">
        <f t="shared" si="29"/>
        <v>0</v>
      </c>
      <c r="E128" s="69">
        <f t="shared" si="29"/>
        <v>0</v>
      </c>
      <c r="F128" s="29">
        <f t="shared" si="22"/>
        <v>0</v>
      </c>
      <c r="G128" s="29">
        <f t="shared" si="23"/>
        <v>0</v>
      </c>
      <c r="H128" s="29">
        <f t="shared" si="24"/>
        <v>0</v>
      </c>
      <c r="I128" s="29">
        <f t="shared" si="25"/>
        <v>0</v>
      </c>
      <c r="J128" s="29">
        <f t="shared" si="26"/>
        <v>0</v>
      </c>
      <c r="K128" s="29">
        <f t="shared" ca="1" si="18"/>
        <v>2.0755076647295282E-4</v>
      </c>
      <c r="L128" s="29">
        <f t="shared" ca="1" si="27"/>
        <v>4.3077320663510195E-8</v>
      </c>
      <c r="M128" s="29">
        <f t="shared" ca="1" si="19"/>
        <v>756624.03623349359</v>
      </c>
      <c r="N128" s="29">
        <f t="shared" ca="1" si="20"/>
        <v>822486.41740706237</v>
      </c>
      <c r="O128" s="29">
        <f t="shared" ca="1" si="21"/>
        <v>51166.366747006585</v>
      </c>
      <c r="P128" s="17">
        <f t="shared" ca="1" si="28"/>
        <v>-2.0755076647295282E-4</v>
      </c>
      <c r="Q128" s="17"/>
      <c r="R128" s="17"/>
      <c r="S128" s="17"/>
      <c r="T128" s="17"/>
    </row>
    <row r="129" spans="1:20">
      <c r="A129" s="70"/>
      <c r="B129" s="70"/>
      <c r="C129" s="17"/>
      <c r="D129" s="69">
        <f t="shared" ref="D129:E150" si="30">A129/A$18</f>
        <v>0</v>
      </c>
      <c r="E129" s="69">
        <f t="shared" si="30"/>
        <v>0</v>
      </c>
      <c r="F129" s="29">
        <f t="shared" si="22"/>
        <v>0</v>
      </c>
      <c r="G129" s="29">
        <f t="shared" si="23"/>
        <v>0</v>
      </c>
      <c r="H129" s="29">
        <f t="shared" si="24"/>
        <v>0</v>
      </c>
      <c r="I129" s="29">
        <f t="shared" si="25"/>
        <v>0</v>
      </c>
      <c r="J129" s="29">
        <f t="shared" si="26"/>
        <v>0</v>
      </c>
      <c r="K129" s="29">
        <f t="shared" ca="1" si="18"/>
        <v>2.0755076647295282E-4</v>
      </c>
      <c r="L129" s="29">
        <f t="shared" ca="1" si="27"/>
        <v>4.3077320663510195E-8</v>
      </c>
      <c r="M129" s="29">
        <f t="shared" ca="1" si="19"/>
        <v>756624.03623349359</v>
      </c>
      <c r="N129" s="29">
        <f t="shared" ca="1" si="20"/>
        <v>822486.41740706237</v>
      </c>
      <c r="O129" s="29">
        <f t="shared" ca="1" si="21"/>
        <v>51166.366747006585</v>
      </c>
      <c r="P129" s="17">
        <f t="shared" ca="1" si="28"/>
        <v>-2.0755076647295282E-4</v>
      </c>
      <c r="Q129" s="17"/>
      <c r="R129" s="17"/>
      <c r="S129" s="17"/>
      <c r="T129" s="17"/>
    </row>
    <row r="130" spans="1:20">
      <c r="A130" s="70"/>
      <c r="B130" s="70"/>
      <c r="C130" s="17"/>
      <c r="D130" s="69">
        <f t="shared" si="30"/>
        <v>0</v>
      </c>
      <c r="E130" s="69">
        <f t="shared" si="30"/>
        <v>0</v>
      </c>
      <c r="F130" s="29">
        <f t="shared" si="22"/>
        <v>0</v>
      </c>
      <c r="G130" s="29">
        <f t="shared" si="23"/>
        <v>0</v>
      </c>
      <c r="H130" s="29">
        <f t="shared" si="24"/>
        <v>0</v>
      </c>
      <c r="I130" s="29">
        <f t="shared" si="25"/>
        <v>0</v>
      </c>
      <c r="J130" s="29">
        <f t="shared" si="26"/>
        <v>0</v>
      </c>
      <c r="K130" s="29">
        <f t="shared" ca="1" si="18"/>
        <v>2.0755076647295282E-4</v>
      </c>
      <c r="L130" s="29">
        <f t="shared" ca="1" si="27"/>
        <v>4.3077320663510195E-8</v>
      </c>
      <c r="M130" s="29">
        <f t="shared" ca="1" si="19"/>
        <v>756624.03623349359</v>
      </c>
      <c r="N130" s="29">
        <f t="shared" ca="1" si="20"/>
        <v>822486.41740706237</v>
      </c>
      <c r="O130" s="29">
        <f t="shared" ca="1" si="21"/>
        <v>51166.366747006585</v>
      </c>
      <c r="P130" s="17">
        <f t="shared" ca="1" si="28"/>
        <v>-2.0755076647295282E-4</v>
      </c>
      <c r="Q130" s="17"/>
      <c r="R130" s="17"/>
      <c r="S130" s="17"/>
      <c r="T130" s="17"/>
    </row>
    <row r="131" spans="1:20">
      <c r="A131" s="70"/>
      <c r="B131" s="70"/>
      <c r="C131" s="17"/>
      <c r="D131" s="69">
        <f t="shared" si="30"/>
        <v>0</v>
      </c>
      <c r="E131" s="69">
        <f t="shared" si="30"/>
        <v>0</v>
      </c>
      <c r="F131" s="29">
        <f t="shared" si="22"/>
        <v>0</v>
      </c>
      <c r="G131" s="29">
        <f t="shared" si="23"/>
        <v>0</v>
      </c>
      <c r="H131" s="29">
        <f t="shared" si="24"/>
        <v>0</v>
      </c>
      <c r="I131" s="29">
        <f t="shared" si="25"/>
        <v>0</v>
      </c>
      <c r="J131" s="29">
        <f t="shared" si="26"/>
        <v>0</v>
      </c>
      <c r="K131" s="29">
        <f t="shared" ca="1" si="18"/>
        <v>2.0755076647295282E-4</v>
      </c>
      <c r="L131" s="29">
        <f t="shared" ca="1" si="27"/>
        <v>4.3077320663510195E-8</v>
      </c>
      <c r="M131" s="29">
        <f t="shared" ca="1" si="19"/>
        <v>756624.03623349359</v>
      </c>
      <c r="N131" s="29">
        <f t="shared" ca="1" si="20"/>
        <v>822486.41740706237</v>
      </c>
      <c r="O131" s="29">
        <f t="shared" ca="1" si="21"/>
        <v>51166.366747006585</v>
      </c>
      <c r="P131" s="17">
        <f t="shared" ca="1" si="28"/>
        <v>-2.0755076647295282E-4</v>
      </c>
      <c r="Q131" s="17"/>
      <c r="R131" s="17"/>
      <c r="S131" s="17"/>
      <c r="T131" s="17"/>
    </row>
    <row r="132" spans="1:20">
      <c r="A132" s="70"/>
      <c r="B132" s="70"/>
      <c r="C132" s="17"/>
      <c r="D132" s="69">
        <f t="shared" si="30"/>
        <v>0</v>
      </c>
      <c r="E132" s="69">
        <f t="shared" si="30"/>
        <v>0</v>
      </c>
      <c r="F132" s="29">
        <f t="shared" si="22"/>
        <v>0</v>
      </c>
      <c r="G132" s="29">
        <f t="shared" si="23"/>
        <v>0</v>
      </c>
      <c r="H132" s="29">
        <f t="shared" si="24"/>
        <v>0</v>
      </c>
      <c r="I132" s="29">
        <f t="shared" si="25"/>
        <v>0</v>
      </c>
      <c r="J132" s="29">
        <f t="shared" si="26"/>
        <v>0</v>
      </c>
      <c r="K132" s="29">
        <f t="shared" ca="1" si="18"/>
        <v>2.0755076647295282E-4</v>
      </c>
      <c r="L132" s="29">
        <f t="shared" ca="1" si="27"/>
        <v>4.3077320663510195E-8</v>
      </c>
      <c r="M132" s="29">
        <f t="shared" ca="1" si="19"/>
        <v>756624.03623349359</v>
      </c>
      <c r="N132" s="29">
        <f t="shared" ca="1" si="20"/>
        <v>822486.41740706237</v>
      </c>
      <c r="O132" s="29">
        <f t="shared" ca="1" si="21"/>
        <v>51166.366747006585</v>
      </c>
      <c r="P132" s="17">
        <f t="shared" ca="1" si="28"/>
        <v>-2.0755076647295282E-4</v>
      </c>
      <c r="Q132" s="17"/>
      <c r="R132" s="17"/>
      <c r="S132" s="17"/>
      <c r="T132" s="17"/>
    </row>
    <row r="133" spans="1:20">
      <c r="A133" s="70"/>
      <c r="B133" s="70"/>
      <c r="C133" s="17"/>
      <c r="D133" s="69">
        <f t="shared" si="30"/>
        <v>0</v>
      </c>
      <c r="E133" s="69">
        <f t="shared" si="30"/>
        <v>0</v>
      </c>
      <c r="F133" s="29">
        <f t="shared" si="22"/>
        <v>0</v>
      </c>
      <c r="G133" s="29">
        <f t="shared" si="23"/>
        <v>0</v>
      </c>
      <c r="H133" s="29">
        <f t="shared" si="24"/>
        <v>0</v>
      </c>
      <c r="I133" s="29">
        <f t="shared" si="25"/>
        <v>0</v>
      </c>
      <c r="J133" s="29">
        <f t="shared" si="26"/>
        <v>0</v>
      </c>
      <c r="K133" s="29">
        <f t="shared" ca="1" si="18"/>
        <v>2.0755076647295282E-4</v>
      </c>
      <c r="L133" s="29">
        <f t="shared" ca="1" si="27"/>
        <v>4.3077320663510195E-8</v>
      </c>
      <c r="M133" s="29">
        <f t="shared" ca="1" si="19"/>
        <v>756624.03623349359</v>
      </c>
      <c r="N133" s="29">
        <f t="shared" ca="1" si="20"/>
        <v>822486.41740706237</v>
      </c>
      <c r="O133" s="29">
        <f t="shared" ca="1" si="21"/>
        <v>51166.366747006585</v>
      </c>
      <c r="P133" s="17">
        <f t="shared" ca="1" si="28"/>
        <v>-2.0755076647295282E-4</v>
      </c>
      <c r="Q133" s="17"/>
      <c r="R133" s="17"/>
      <c r="S133" s="17"/>
      <c r="T133" s="17"/>
    </row>
    <row r="134" spans="1:20">
      <c r="A134" s="70"/>
      <c r="B134" s="70"/>
      <c r="C134" s="17"/>
      <c r="D134" s="69">
        <f t="shared" si="30"/>
        <v>0</v>
      </c>
      <c r="E134" s="69">
        <f t="shared" si="30"/>
        <v>0</v>
      </c>
      <c r="F134" s="29">
        <f t="shared" si="22"/>
        <v>0</v>
      </c>
      <c r="G134" s="29">
        <f t="shared" si="23"/>
        <v>0</v>
      </c>
      <c r="H134" s="29">
        <f t="shared" si="24"/>
        <v>0</v>
      </c>
      <c r="I134" s="29">
        <f t="shared" si="25"/>
        <v>0</v>
      </c>
      <c r="J134" s="29">
        <f t="shared" si="26"/>
        <v>0</v>
      </c>
      <c r="K134" s="29">
        <f t="shared" ca="1" si="18"/>
        <v>2.0755076647295282E-4</v>
      </c>
      <c r="L134" s="29">
        <f t="shared" ca="1" si="27"/>
        <v>4.3077320663510195E-8</v>
      </c>
      <c r="M134" s="29">
        <f t="shared" ca="1" si="19"/>
        <v>756624.03623349359</v>
      </c>
      <c r="N134" s="29">
        <f t="shared" ca="1" si="20"/>
        <v>822486.41740706237</v>
      </c>
      <c r="O134" s="29">
        <f t="shared" ca="1" si="21"/>
        <v>51166.366747006585</v>
      </c>
      <c r="P134" s="17">
        <f t="shared" ca="1" si="28"/>
        <v>-2.0755076647295282E-4</v>
      </c>
      <c r="Q134" s="17"/>
      <c r="R134" s="17"/>
      <c r="S134" s="17"/>
      <c r="T134" s="17"/>
    </row>
    <row r="135" spans="1:20">
      <c r="A135" s="70"/>
      <c r="B135" s="70"/>
      <c r="C135" s="17"/>
      <c r="D135" s="69">
        <f t="shared" si="30"/>
        <v>0</v>
      </c>
      <c r="E135" s="69">
        <f t="shared" si="30"/>
        <v>0</v>
      </c>
      <c r="F135" s="29">
        <f t="shared" si="22"/>
        <v>0</v>
      </c>
      <c r="G135" s="29">
        <f t="shared" si="23"/>
        <v>0</v>
      </c>
      <c r="H135" s="29">
        <f t="shared" si="24"/>
        <v>0</v>
      </c>
      <c r="I135" s="29">
        <f t="shared" si="25"/>
        <v>0</v>
      </c>
      <c r="J135" s="29">
        <f t="shared" si="26"/>
        <v>0</v>
      </c>
      <c r="K135" s="29">
        <f t="shared" ca="1" si="18"/>
        <v>2.0755076647295282E-4</v>
      </c>
      <c r="L135" s="29">
        <f t="shared" ca="1" si="27"/>
        <v>4.3077320663510195E-8</v>
      </c>
      <c r="M135" s="29">
        <f t="shared" ca="1" si="19"/>
        <v>756624.03623349359</v>
      </c>
      <c r="N135" s="29">
        <f t="shared" ca="1" si="20"/>
        <v>822486.41740706237</v>
      </c>
      <c r="O135" s="29">
        <f t="shared" ca="1" si="21"/>
        <v>51166.366747006585</v>
      </c>
      <c r="P135" s="17">
        <f t="shared" ca="1" si="28"/>
        <v>-2.0755076647295282E-4</v>
      </c>
      <c r="Q135" s="17"/>
      <c r="R135" s="17"/>
      <c r="S135" s="17"/>
      <c r="T135" s="17"/>
    </row>
    <row r="136" spans="1:20">
      <c r="A136" s="70"/>
      <c r="B136" s="70"/>
      <c r="C136" s="17"/>
      <c r="D136" s="69">
        <f t="shared" si="30"/>
        <v>0</v>
      </c>
      <c r="E136" s="69">
        <f t="shared" si="30"/>
        <v>0</v>
      </c>
      <c r="F136" s="29">
        <f t="shared" si="22"/>
        <v>0</v>
      </c>
      <c r="G136" s="29">
        <f t="shared" si="23"/>
        <v>0</v>
      </c>
      <c r="H136" s="29">
        <f t="shared" si="24"/>
        <v>0</v>
      </c>
      <c r="I136" s="29">
        <f t="shared" si="25"/>
        <v>0</v>
      </c>
      <c r="J136" s="29">
        <f t="shared" si="26"/>
        <v>0</v>
      </c>
      <c r="K136" s="29">
        <f t="shared" ca="1" si="18"/>
        <v>2.0755076647295282E-4</v>
      </c>
      <c r="L136" s="29">
        <f t="shared" ca="1" si="27"/>
        <v>4.3077320663510195E-8</v>
      </c>
      <c r="M136" s="29">
        <f t="shared" ca="1" si="19"/>
        <v>756624.03623349359</v>
      </c>
      <c r="N136" s="29">
        <f t="shared" ca="1" si="20"/>
        <v>822486.41740706237</v>
      </c>
      <c r="O136" s="29">
        <f t="shared" ca="1" si="21"/>
        <v>51166.366747006585</v>
      </c>
      <c r="P136" s="17">
        <f t="shared" ca="1" si="28"/>
        <v>-2.0755076647295282E-4</v>
      </c>
      <c r="Q136" s="17"/>
      <c r="R136" s="17"/>
      <c r="S136" s="17"/>
      <c r="T136" s="17"/>
    </row>
    <row r="137" spans="1:20">
      <c r="A137" s="70"/>
      <c r="B137" s="70"/>
      <c r="C137" s="17"/>
      <c r="D137" s="69">
        <f t="shared" si="30"/>
        <v>0</v>
      </c>
      <c r="E137" s="69">
        <f t="shared" si="30"/>
        <v>0</v>
      </c>
      <c r="F137" s="29">
        <f t="shared" si="22"/>
        <v>0</v>
      </c>
      <c r="G137" s="29">
        <f t="shared" si="23"/>
        <v>0</v>
      </c>
      <c r="H137" s="29">
        <f t="shared" si="24"/>
        <v>0</v>
      </c>
      <c r="I137" s="29">
        <f t="shared" si="25"/>
        <v>0</v>
      </c>
      <c r="J137" s="29">
        <f t="shared" si="26"/>
        <v>0</v>
      </c>
      <c r="K137" s="29">
        <f t="shared" ca="1" si="18"/>
        <v>2.0755076647295282E-4</v>
      </c>
      <c r="L137" s="29">
        <f t="shared" ca="1" si="27"/>
        <v>4.3077320663510195E-8</v>
      </c>
      <c r="M137" s="29">
        <f t="shared" ca="1" si="19"/>
        <v>756624.03623349359</v>
      </c>
      <c r="N137" s="29">
        <f t="shared" ca="1" si="20"/>
        <v>822486.41740706237</v>
      </c>
      <c r="O137" s="29">
        <f t="shared" ca="1" si="21"/>
        <v>51166.366747006585</v>
      </c>
      <c r="P137" s="17">
        <f t="shared" ca="1" si="28"/>
        <v>-2.0755076647295282E-4</v>
      </c>
      <c r="Q137" s="17"/>
      <c r="R137" s="17"/>
      <c r="S137" s="17"/>
      <c r="T137" s="17"/>
    </row>
    <row r="138" spans="1:20">
      <c r="A138" s="70"/>
      <c r="B138" s="70"/>
      <c r="C138" s="17"/>
      <c r="D138" s="69">
        <f t="shared" si="30"/>
        <v>0</v>
      </c>
      <c r="E138" s="69">
        <f t="shared" si="30"/>
        <v>0</v>
      </c>
      <c r="F138" s="29">
        <f t="shared" si="22"/>
        <v>0</v>
      </c>
      <c r="G138" s="29">
        <f t="shared" si="23"/>
        <v>0</v>
      </c>
      <c r="H138" s="29">
        <f t="shared" si="24"/>
        <v>0</v>
      </c>
      <c r="I138" s="29">
        <f t="shared" si="25"/>
        <v>0</v>
      </c>
      <c r="J138" s="29">
        <f t="shared" si="26"/>
        <v>0</v>
      </c>
      <c r="K138" s="29">
        <f t="shared" ca="1" si="18"/>
        <v>2.0755076647295282E-4</v>
      </c>
      <c r="L138" s="29">
        <f t="shared" ca="1" si="27"/>
        <v>4.3077320663510195E-8</v>
      </c>
      <c r="M138" s="29">
        <f t="shared" ca="1" si="19"/>
        <v>756624.03623349359</v>
      </c>
      <c r="N138" s="29">
        <f t="shared" ca="1" si="20"/>
        <v>822486.41740706237</v>
      </c>
      <c r="O138" s="29">
        <f t="shared" ca="1" si="21"/>
        <v>51166.366747006585</v>
      </c>
      <c r="P138" s="17">
        <f t="shared" ca="1" si="28"/>
        <v>-2.0755076647295282E-4</v>
      </c>
      <c r="Q138" s="17"/>
      <c r="R138" s="17"/>
      <c r="S138" s="17"/>
      <c r="T138" s="17"/>
    </row>
    <row r="139" spans="1:20">
      <c r="A139" s="70"/>
      <c r="B139" s="70"/>
      <c r="C139" s="17"/>
      <c r="D139" s="69">
        <f t="shared" si="30"/>
        <v>0</v>
      </c>
      <c r="E139" s="69">
        <f t="shared" si="30"/>
        <v>0</v>
      </c>
      <c r="F139" s="29">
        <f t="shared" si="22"/>
        <v>0</v>
      </c>
      <c r="G139" s="29">
        <f t="shared" si="23"/>
        <v>0</v>
      </c>
      <c r="H139" s="29">
        <f t="shared" si="24"/>
        <v>0</v>
      </c>
      <c r="I139" s="29">
        <f t="shared" si="25"/>
        <v>0</v>
      </c>
      <c r="J139" s="29">
        <f t="shared" si="26"/>
        <v>0</v>
      </c>
      <c r="K139" s="29">
        <f t="shared" ca="1" si="18"/>
        <v>2.0755076647295282E-4</v>
      </c>
      <c r="L139" s="29">
        <f t="shared" ca="1" si="27"/>
        <v>4.3077320663510195E-8</v>
      </c>
      <c r="M139" s="29">
        <f t="shared" ca="1" si="19"/>
        <v>756624.03623349359</v>
      </c>
      <c r="N139" s="29">
        <f t="shared" ca="1" si="20"/>
        <v>822486.41740706237</v>
      </c>
      <c r="O139" s="29">
        <f t="shared" ca="1" si="21"/>
        <v>51166.366747006585</v>
      </c>
      <c r="P139" s="17">
        <f t="shared" ca="1" si="28"/>
        <v>-2.0755076647295282E-4</v>
      </c>
      <c r="Q139" s="17"/>
      <c r="R139" s="17"/>
      <c r="S139" s="17"/>
      <c r="T139" s="17"/>
    </row>
    <row r="140" spans="1:20">
      <c r="A140" s="70"/>
      <c r="B140" s="70"/>
      <c r="C140" s="17"/>
      <c r="D140" s="69">
        <f t="shared" si="30"/>
        <v>0</v>
      </c>
      <c r="E140" s="69">
        <f t="shared" si="30"/>
        <v>0</v>
      </c>
      <c r="F140" s="29">
        <f t="shared" si="22"/>
        <v>0</v>
      </c>
      <c r="G140" s="29">
        <f t="shared" si="23"/>
        <v>0</v>
      </c>
      <c r="H140" s="29">
        <f t="shared" si="24"/>
        <v>0</v>
      </c>
      <c r="I140" s="29">
        <f t="shared" si="25"/>
        <v>0</v>
      </c>
      <c r="J140" s="29">
        <f t="shared" si="26"/>
        <v>0</v>
      </c>
      <c r="K140" s="29">
        <f t="shared" ca="1" si="18"/>
        <v>2.0755076647295282E-4</v>
      </c>
      <c r="L140" s="29">
        <f t="shared" ca="1" si="27"/>
        <v>4.3077320663510195E-8</v>
      </c>
      <c r="M140" s="29">
        <f t="shared" ca="1" si="19"/>
        <v>756624.03623349359</v>
      </c>
      <c r="N140" s="29">
        <f t="shared" ca="1" si="20"/>
        <v>822486.41740706237</v>
      </c>
      <c r="O140" s="29">
        <f t="shared" ca="1" si="21"/>
        <v>51166.366747006585</v>
      </c>
      <c r="P140" s="17">
        <f t="shared" ca="1" si="28"/>
        <v>-2.0755076647295282E-4</v>
      </c>
      <c r="Q140" s="17"/>
      <c r="R140" s="17"/>
      <c r="S140" s="17"/>
      <c r="T140" s="17"/>
    </row>
    <row r="141" spans="1:20">
      <c r="A141" s="70"/>
      <c r="B141" s="70"/>
      <c r="C141" s="17"/>
      <c r="D141" s="69">
        <f t="shared" si="30"/>
        <v>0</v>
      </c>
      <c r="E141" s="69">
        <f t="shared" si="30"/>
        <v>0</v>
      </c>
      <c r="F141" s="29">
        <f t="shared" si="22"/>
        <v>0</v>
      </c>
      <c r="G141" s="29">
        <f t="shared" si="23"/>
        <v>0</v>
      </c>
      <c r="H141" s="29">
        <f t="shared" si="24"/>
        <v>0</v>
      </c>
      <c r="I141" s="29">
        <f t="shared" si="25"/>
        <v>0</v>
      </c>
      <c r="J141" s="29">
        <f t="shared" si="26"/>
        <v>0</v>
      </c>
      <c r="K141" s="29">
        <f t="shared" ca="1" si="18"/>
        <v>2.0755076647295282E-4</v>
      </c>
      <c r="L141" s="29">
        <f t="shared" ca="1" si="27"/>
        <v>4.3077320663510195E-8</v>
      </c>
      <c r="M141" s="29">
        <f t="shared" ca="1" si="19"/>
        <v>756624.03623349359</v>
      </c>
      <c r="N141" s="29">
        <f t="shared" ca="1" si="20"/>
        <v>822486.41740706237</v>
      </c>
      <c r="O141" s="29">
        <f t="shared" ca="1" si="21"/>
        <v>51166.366747006585</v>
      </c>
      <c r="P141" s="17">
        <f t="shared" ca="1" si="28"/>
        <v>-2.0755076647295282E-4</v>
      </c>
      <c r="Q141" s="17"/>
      <c r="R141" s="17"/>
      <c r="S141" s="17"/>
      <c r="T141" s="17"/>
    </row>
    <row r="142" spans="1:20">
      <c r="A142" s="70"/>
      <c r="B142" s="70"/>
      <c r="C142" s="17"/>
      <c r="D142" s="69">
        <f t="shared" si="30"/>
        <v>0</v>
      </c>
      <c r="E142" s="69">
        <f t="shared" si="30"/>
        <v>0</v>
      </c>
      <c r="F142" s="29">
        <f t="shared" si="22"/>
        <v>0</v>
      </c>
      <c r="G142" s="29">
        <f t="shared" si="23"/>
        <v>0</v>
      </c>
      <c r="H142" s="29">
        <f t="shared" si="24"/>
        <v>0</v>
      </c>
      <c r="I142" s="29">
        <f t="shared" si="25"/>
        <v>0</v>
      </c>
      <c r="J142" s="29">
        <f t="shared" si="26"/>
        <v>0</v>
      </c>
      <c r="K142" s="29">
        <f t="shared" ca="1" si="18"/>
        <v>2.0755076647295282E-4</v>
      </c>
      <c r="L142" s="29">
        <f t="shared" ca="1" si="27"/>
        <v>4.3077320663510195E-8</v>
      </c>
      <c r="M142" s="29">
        <f t="shared" ca="1" si="19"/>
        <v>756624.03623349359</v>
      </c>
      <c r="N142" s="29">
        <f t="shared" ca="1" si="20"/>
        <v>822486.41740706237</v>
      </c>
      <c r="O142" s="29">
        <f t="shared" ca="1" si="21"/>
        <v>51166.366747006585</v>
      </c>
      <c r="P142" s="17">
        <f t="shared" ca="1" si="28"/>
        <v>-2.0755076647295282E-4</v>
      </c>
      <c r="Q142" s="17"/>
      <c r="R142" s="17"/>
      <c r="S142" s="17"/>
      <c r="T142" s="17"/>
    </row>
    <row r="143" spans="1:20">
      <c r="A143" s="70"/>
      <c r="B143" s="70"/>
      <c r="C143" s="17"/>
      <c r="D143" s="69">
        <f t="shared" si="30"/>
        <v>0</v>
      </c>
      <c r="E143" s="69">
        <f t="shared" si="30"/>
        <v>0</v>
      </c>
      <c r="F143" s="29">
        <f t="shared" si="22"/>
        <v>0</v>
      </c>
      <c r="G143" s="29">
        <f t="shared" si="23"/>
        <v>0</v>
      </c>
      <c r="H143" s="29">
        <f t="shared" si="24"/>
        <v>0</v>
      </c>
      <c r="I143" s="29">
        <f t="shared" si="25"/>
        <v>0</v>
      </c>
      <c r="J143" s="29">
        <f t="shared" si="26"/>
        <v>0</v>
      </c>
      <c r="K143" s="29">
        <f t="shared" ca="1" si="18"/>
        <v>2.0755076647295282E-4</v>
      </c>
      <c r="L143" s="29">
        <f t="shared" ca="1" si="27"/>
        <v>4.3077320663510195E-8</v>
      </c>
      <c r="M143" s="29">
        <f t="shared" ca="1" si="19"/>
        <v>756624.03623349359</v>
      </c>
      <c r="N143" s="29">
        <f t="shared" ca="1" si="20"/>
        <v>822486.41740706237</v>
      </c>
      <c r="O143" s="29">
        <f t="shared" ca="1" si="21"/>
        <v>51166.366747006585</v>
      </c>
      <c r="P143" s="17">
        <f t="shared" ca="1" si="28"/>
        <v>-2.0755076647295282E-4</v>
      </c>
      <c r="Q143" s="17"/>
      <c r="R143" s="17"/>
      <c r="S143" s="17"/>
      <c r="T143" s="17"/>
    </row>
    <row r="144" spans="1:20">
      <c r="A144" s="70"/>
      <c r="B144" s="70"/>
      <c r="C144" s="17"/>
      <c r="D144" s="69">
        <f t="shared" si="30"/>
        <v>0</v>
      </c>
      <c r="E144" s="69">
        <f t="shared" si="30"/>
        <v>0</v>
      </c>
      <c r="F144" s="29">
        <f t="shared" si="22"/>
        <v>0</v>
      </c>
      <c r="G144" s="29">
        <f t="shared" si="23"/>
        <v>0</v>
      </c>
      <c r="H144" s="29">
        <f t="shared" si="24"/>
        <v>0</v>
      </c>
      <c r="I144" s="29">
        <f t="shared" si="25"/>
        <v>0</v>
      </c>
      <c r="J144" s="29">
        <f t="shared" si="26"/>
        <v>0</v>
      </c>
      <c r="K144" s="29">
        <f t="shared" ca="1" si="18"/>
        <v>2.0755076647295282E-4</v>
      </c>
      <c r="L144" s="29">
        <f t="shared" ca="1" si="27"/>
        <v>4.3077320663510195E-8</v>
      </c>
      <c r="M144" s="29">
        <f t="shared" ca="1" si="19"/>
        <v>756624.03623349359</v>
      </c>
      <c r="N144" s="29">
        <f t="shared" ca="1" si="20"/>
        <v>822486.41740706237</v>
      </c>
      <c r="O144" s="29">
        <f t="shared" ca="1" si="21"/>
        <v>51166.366747006585</v>
      </c>
      <c r="P144" s="17">
        <f t="shared" ca="1" si="28"/>
        <v>-2.0755076647295282E-4</v>
      </c>
      <c r="Q144" s="17"/>
      <c r="R144" s="17"/>
      <c r="S144" s="17"/>
      <c r="T144" s="17"/>
    </row>
    <row r="145" spans="1:20">
      <c r="A145" s="70"/>
      <c r="B145" s="70"/>
      <c r="C145" s="17"/>
      <c r="D145" s="69">
        <f t="shared" si="30"/>
        <v>0</v>
      </c>
      <c r="E145" s="69">
        <f t="shared" si="30"/>
        <v>0</v>
      </c>
      <c r="F145" s="29">
        <f t="shared" si="22"/>
        <v>0</v>
      </c>
      <c r="G145" s="29">
        <f t="shared" si="23"/>
        <v>0</v>
      </c>
      <c r="H145" s="29">
        <f t="shared" si="24"/>
        <v>0</v>
      </c>
      <c r="I145" s="29">
        <f t="shared" si="25"/>
        <v>0</v>
      </c>
      <c r="J145" s="29">
        <f t="shared" si="26"/>
        <v>0</v>
      </c>
      <c r="K145" s="29">
        <f t="shared" ref="K145:K208" ca="1" si="31">+E$4+E$5*D145+E$6*D145^2</f>
        <v>2.0755076647295282E-4</v>
      </c>
      <c r="L145" s="29">
        <f t="shared" ca="1" si="27"/>
        <v>4.3077320663510195E-8</v>
      </c>
      <c r="M145" s="29">
        <f t="shared" ref="M145:M208" ca="1" si="32">(M$1-M$2*D145+M$3*F145)^2</f>
        <v>756624.03623349359</v>
      </c>
      <c r="N145" s="29">
        <f t="shared" ref="N145:N208" ca="1" si="33">(-M$2+M$4*D145-M$5*F145)^2</f>
        <v>822486.41740706237</v>
      </c>
      <c r="O145" s="29">
        <f t="shared" ref="O145:O208" ca="1" si="34">+(M$3-D145*M$5+F145*M$6)^2</f>
        <v>51166.366747006585</v>
      </c>
      <c r="P145" s="17">
        <f t="shared" ca="1" si="28"/>
        <v>-2.0755076647295282E-4</v>
      </c>
      <c r="Q145" s="17"/>
      <c r="R145" s="17"/>
      <c r="S145" s="17"/>
      <c r="T145" s="17"/>
    </row>
    <row r="146" spans="1:20">
      <c r="A146" s="70"/>
      <c r="B146" s="70"/>
      <c r="C146" s="17"/>
      <c r="D146" s="69">
        <f t="shared" si="30"/>
        <v>0</v>
      </c>
      <c r="E146" s="69">
        <f t="shared" si="30"/>
        <v>0</v>
      </c>
      <c r="F146" s="29">
        <f>D146*D146</f>
        <v>0</v>
      </c>
      <c r="G146" s="29">
        <f>D146*F146</f>
        <v>0</v>
      </c>
      <c r="H146" s="29">
        <f>F146*F146</f>
        <v>0</v>
      </c>
      <c r="I146" s="29">
        <f>E146*D146</f>
        <v>0</v>
      </c>
      <c r="J146" s="29">
        <f>I146*D146</f>
        <v>0</v>
      </c>
      <c r="K146" s="29">
        <f t="shared" ca="1" si="31"/>
        <v>2.0755076647295282E-4</v>
      </c>
      <c r="L146" s="29">
        <f ca="1">+(K146-E146)^2</f>
        <v>4.3077320663510195E-8</v>
      </c>
      <c r="M146" s="29">
        <f t="shared" ca="1" si="32"/>
        <v>756624.03623349359</v>
      </c>
      <c r="N146" s="29">
        <f t="shared" ca="1" si="33"/>
        <v>822486.41740706237</v>
      </c>
      <c r="O146" s="29">
        <f t="shared" ca="1" si="34"/>
        <v>51166.366747006585</v>
      </c>
      <c r="P146" s="17">
        <f ca="1">+E146-K146</f>
        <v>-2.0755076647295282E-4</v>
      </c>
      <c r="Q146" s="17"/>
      <c r="R146" s="17"/>
      <c r="S146" s="17"/>
      <c r="T146" s="17"/>
    </row>
    <row r="147" spans="1:20">
      <c r="A147" s="70"/>
      <c r="B147" s="70"/>
      <c r="C147" s="17"/>
      <c r="D147" s="69">
        <f t="shared" si="30"/>
        <v>0</v>
      </c>
      <c r="E147" s="69">
        <f t="shared" si="30"/>
        <v>0</v>
      </c>
      <c r="F147" s="29">
        <f>D147*D147</f>
        <v>0</v>
      </c>
      <c r="G147" s="29">
        <f>D147*F147</f>
        <v>0</v>
      </c>
      <c r="H147" s="29">
        <f>F147*F147</f>
        <v>0</v>
      </c>
      <c r="I147" s="29">
        <f>E147*D147</f>
        <v>0</v>
      </c>
      <c r="J147" s="29">
        <f>I147*D147</f>
        <v>0</v>
      </c>
      <c r="K147" s="29">
        <f t="shared" ca="1" si="31"/>
        <v>2.0755076647295282E-4</v>
      </c>
      <c r="L147" s="29">
        <f ca="1">+(K147-E147)^2</f>
        <v>4.3077320663510195E-8</v>
      </c>
      <c r="M147" s="29">
        <f t="shared" ca="1" si="32"/>
        <v>756624.03623349359</v>
      </c>
      <c r="N147" s="29">
        <f t="shared" ca="1" si="33"/>
        <v>822486.41740706237</v>
      </c>
      <c r="O147" s="29">
        <f t="shared" ca="1" si="34"/>
        <v>51166.366747006585</v>
      </c>
      <c r="P147" s="17">
        <f ca="1">+E147-K147</f>
        <v>-2.0755076647295282E-4</v>
      </c>
      <c r="Q147" s="17"/>
      <c r="R147" s="17"/>
      <c r="S147" s="17"/>
      <c r="T147" s="17"/>
    </row>
    <row r="148" spans="1:20">
      <c r="A148" s="70"/>
      <c r="B148" s="70"/>
      <c r="C148" s="17"/>
      <c r="D148" s="69">
        <f t="shared" si="30"/>
        <v>0</v>
      </c>
      <c r="E148" s="69">
        <f t="shared" si="30"/>
        <v>0</v>
      </c>
      <c r="F148" s="29">
        <f>D148*D148</f>
        <v>0</v>
      </c>
      <c r="G148" s="29">
        <f>D148*F148</f>
        <v>0</v>
      </c>
      <c r="H148" s="29">
        <f>F148*F148</f>
        <v>0</v>
      </c>
      <c r="I148" s="29">
        <f>E148*D148</f>
        <v>0</v>
      </c>
      <c r="J148" s="29">
        <f>I148*D148</f>
        <v>0</v>
      </c>
      <c r="K148" s="29">
        <f t="shared" ca="1" si="31"/>
        <v>2.0755076647295282E-4</v>
      </c>
      <c r="L148" s="29">
        <f ca="1">+(K148-E148)^2</f>
        <v>4.3077320663510195E-8</v>
      </c>
      <c r="M148" s="29">
        <f t="shared" ca="1" si="32"/>
        <v>756624.03623349359</v>
      </c>
      <c r="N148" s="29">
        <f t="shared" ca="1" si="33"/>
        <v>822486.41740706237</v>
      </c>
      <c r="O148" s="29">
        <f t="shared" ca="1" si="34"/>
        <v>51166.366747006585</v>
      </c>
      <c r="P148" s="17">
        <f ca="1">+E148-K148</f>
        <v>-2.0755076647295282E-4</v>
      </c>
      <c r="Q148" s="17"/>
      <c r="R148" s="17"/>
      <c r="S148" s="17"/>
      <c r="T148" s="17"/>
    </row>
    <row r="149" spans="1:20">
      <c r="A149" s="70"/>
      <c r="B149" s="70"/>
      <c r="C149" s="17"/>
      <c r="D149" s="69">
        <f t="shared" si="30"/>
        <v>0</v>
      </c>
      <c r="E149" s="69">
        <f t="shared" si="30"/>
        <v>0</v>
      </c>
      <c r="F149" s="29">
        <f>D149*D149</f>
        <v>0</v>
      </c>
      <c r="G149" s="29">
        <f>D149*F149</f>
        <v>0</v>
      </c>
      <c r="H149" s="29">
        <f>F149*F149</f>
        <v>0</v>
      </c>
      <c r="I149" s="29">
        <f>E149*D149</f>
        <v>0</v>
      </c>
      <c r="J149" s="29">
        <f>I149*D149</f>
        <v>0</v>
      </c>
      <c r="K149" s="29">
        <f t="shared" ca="1" si="31"/>
        <v>2.0755076647295282E-4</v>
      </c>
      <c r="L149" s="29">
        <f ca="1">+(K149-E149)^2</f>
        <v>4.3077320663510195E-8</v>
      </c>
      <c r="M149" s="29">
        <f t="shared" ca="1" si="32"/>
        <v>756624.03623349359</v>
      </c>
      <c r="N149" s="29">
        <f t="shared" ca="1" si="33"/>
        <v>822486.41740706237</v>
      </c>
      <c r="O149" s="29">
        <f t="shared" ca="1" si="34"/>
        <v>51166.366747006585</v>
      </c>
      <c r="P149" s="17">
        <f ca="1">+E149-K149</f>
        <v>-2.0755076647295282E-4</v>
      </c>
      <c r="Q149" s="17"/>
      <c r="R149" s="17"/>
      <c r="S149" s="17"/>
      <c r="T149" s="17"/>
    </row>
    <row r="150" spans="1:20">
      <c r="A150" s="70"/>
      <c r="B150" s="70"/>
      <c r="C150" s="17"/>
      <c r="D150" s="69">
        <f t="shared" si="30"/>
        <v>0</v>
      </c>
      <c r="E150" s="69">
        <f t="shared" si="30"/>
        <v>0</v>
      </c>
      <c r="F150" s="29">
        <f>D150*D150</f>
        <v>0</v>
      </c>
      <c r="G150" s="29">
        <f>D150*F150</f>
        <v>0</v>
      </c>
      <c r="H150" s="29">
        <f>F150*F150</f>
        <v>0</v>
      </c>
      <c r="I150" s="29">
        <f>E150*D150</f>
        <v>0</v>
      </c>
      <c r="J150" s="29">
        <f>I150*D150</f>
        <v>0</v>
      </c>
      <c r="K150" s="29">
        <f t="shared" ca="1" si="31"/>
        <v>2.0755076647295282E-4</v>
      </c>
      <c r="L150" s="29">
        <f ca="1">+(K150-E150)^2</f>
        <v>4.3077320663510195E-8</v>
      </c>
      <c r="M150" s="29">
        <f t="shared" ca="1" si="32"/>
        <v>756624.03623349359</v>
      </c>
      <c r="N150" s="29">
        <f t="shared" ca="1" si="33"/>
        <v>822486.41740706237</v>
      </c>
      <c r="O150" s="29">
        <f t="shared" ca="1" si="34"/>
        <v>51166.366747006585</v>
      </c>
      <c r="P150" s="17">
        <f ca="1">+E150-K150</f>
        <v>-2.0755076647295282E-4</v>
      </c>
      <c r="Q150" s="17"/>
      <c r="R150" s="17"/>
      <c r="S150" s="17"/>
      <c r="T150" s="17"/>
    </row>
    <row r="151" spans="1:20">
      <c r="D151" s="69">
        <f t="shared" ref="D151:E214" si="35">A151/A$18</f>
        <v>0</v>
      </c>
      <c r="E151" s="69">
        <f t="shared" si="35"/>
        <v>0</v>
      </c>
      <c r="F151" s="29">
        <f t="shared" ref="F151:F214" si="36">D151*D151</f>
        <v>0</v>
      </c>
      <c r="G151" s="29">
        <f t="shared" ref="G151:G214" si="37">D151*F151</f>
        <v>0</v>
      </c>
      <c r="H151" s="29">
        <f t="shared" ref="H151:H214" si="38">F151*F151</f>
        <v>0</v>
      </c>
      <c r="I151" s="29">
        <f t="shared" ref="I151:I214" si="39">E151*D151</f>
        <v>0</v>
      </c>
      <c r="J151" s="29">
        <f t="shared" ref="J151:J214" si="40">I151*D151</f>
        <v>0</v>
      </c>
      <c r="K151" s="29">
        <f t="shared" ca="1" si="31"/>
        <v>2.0755076647295282E-4</v>
      </c>
      <c r="L151" s="29">
        <f t="shared" ref="L151:L214" ca="1" si="41">+(K151-E151)^2</f>
        <v>4.3077320663510195E-8</v>
      </c>
      <c r="M151" s="29">
        <f t="shared" ca="1" si="32"/>
        <v>756624.03623349359</v>
      </c>
      <c r="N151" s="29">
        <f t="shared" ca="1" si="33"/>
        <v>822486.41740706237</v>
      </c>
      <c r="O151" s="29">
        <f t="shared" ca="1" si="34"/>
        <v>51166.366747006585</v>
      </c>
      <c r="P151" s="17">
        <f t="shared" ref="P151:P214" ca="1" si="42">+E151-K151</f>
        <v>-2.0755076647295282E-4</v>
      </c>
    </row>
    <row r="152" spans="1:20">
      <c r="D152" s="69">
        <f t="shared" si="35"/>
        <v>0</v>
      </c>
      <c r="E152" s="69">
        <f t="shared" si="35"/>
        <v>0</v>
      </c>
      <c r="F152" s="29">
        <f t="shared" si="36"/>
        <v>0</v>
      </c>
      <c r="G152" s="29">
        <f t="shared" si="37"/>
        <v>0</v>
      </c>
      <c r="H152" s="29">
        <f t="shared" si="38"/>
        <v>0</v>
      </c>
      <c r="I152" s="29">
        <f t="shared" si="39"/>
        <v>0</v>
      </c>
      <c r="J152" s="29">
        <f t="shared" si="40"/>
        <v>0</v>
      </c>
      <c r="K152" s="29">
        <f t="shared" ca="1" si="31"/>
        <v>2.0755076647295282E-4</v>
      </c>
      <c r="L152" s="29">
        <f t="shared" ca="1" si="41"/>
        <v>4.3077320663510195E-8</v>
      </c>
      <c r="M152" s="29">
        <f t="shared" ca="1" si="32"/>
        <v>756624.03623349359</v>
      </c>
      <c r="N152" s="29">
        <f t="shared" ca="1" si="33"/>
        <v>822486.41740706237</v>
      </c>
      <c r="O152" s="29">
        <f t="shared" ca="1" si="34"/>
        <v>51166.366747006585</v>
      </c>
      <c r="P152" s="17">
        <f t="shared" ca="1" si="42"/>
        <v>-2.0755076647295282E-4</v>
      </c>
    </row>
    <row r="153" spans="1:20">
      <c r="D153" s="69">
        <f t="shared" si="35"/>
        <v>0</v>
      </c>
      <c r="E153" s="69">
        <f t="shared" si="35"/>
        <v>0</v>
      </c>
      <c r="F153" s="29">
        <f t="shared" si="36"/>
        <v>0</v>
      </c>
      <c r="G153" s="29">
        <f t="shared" si="37"/>
        <v>0</v>
      </c>
      <c r="H153" s="29">
        <f t="shared" si="38"/>
        <v>0</v>
      </c>
      <c r="I153" s="29">
        <f t="shared" si="39"/>
        <v>0</v>
      </c>
      <c r="J153" s="29">
        <f t="shared" si="40"/>
        <v>0</v>
      </c>
      <c r="K153" s="29">
        <f t="shared" ca="1" si="31"/>
        <v>2.0755076647295282E-4</v>
      </c>
      <c r="L153" s="29">
        <f t="shared" ca="1" si="41"/>
        <v>4.3077320663510195E-8</v>
      </c>
      <c r="M153" s="29">
        <f t="shared" ca="1" si="32"/>
        <v>756624.03623349359</v>
      </c>
      <c r="N153" s="29">
        <f t="shared" ca="1" si="33"/>
        <v>822486.41740706237</v>
      </c>
      <c r="O153" s="29">
        <f t="shared" ca="1" si="34"/>
        <v>51166.366747006585</v>
      </c>
      <c r="P153" s="17">
        <f t="shared" ca="1" si="42"/>
        <v>-2.0755076647295282E-4</v>
      </c>
    </row>
    <row r="154" spans="1:20">
      <c r="D154" s="69">
        <f t="shared" si="35"/>
        <v>0</v>
      </c>
      <c r="E154" s="69">
        <f t="shared" si="35"/>
        <v>0</v>
      </c>
      <c r="F154" s="29">
        <f t="shared" si="36"/>
        <v>0</v>
      </c>
      <c r="G154" s="29">
        <f t="shared" si="37"/>
        <v>0</v>
      </c>
      <c r="H154" s="29">
        <f t="shared" si="38"/>
        <v>0</v>
      </c>
      <c r="I154" s="29">
        <f t="shared" si="39"/>
        <v>0</v>
      </c>
      <c r="J154" s="29">
        <f t="shared" si="40"/>
        <v>0</v>
      </c>
      <c r="K154" s="29">
        <f t="shared" ca="1" si="31"/>
        <v>2.0755076647295282E-4</v>
      </c>
      <c r="L154" s="29">
        <f t="shared" ca="1" si="41"/>
        <v>4.3077320663510195E-8</v>
      </c>
      <c r="M154" s="29">
        <f t="shared" ca="1" si="32"/>
        <v>756624.03623349359</v>
      </c>
      <c r="N154" s="29">
        <f t="shared" ca="1" si="33"/>
        <v>822486.41740706237</v>
      </c>
      <c r="O154" s="29">
        <f t="shared" ca="1" si="34"/>
        <v>51166.366747006585</v>
      </c>
      <c r="P154" s="17">
        <f t="shared" ca="1" si="42"/>
        <v>-2.0755076647295282E-4</v>
      </c>
    </row>
    <row r="155" spans="1:20">
      <c r="D155" s="69">
        <f t="shared" si="35"/>
        <v>0</v>
      </c>
      <c r="E155" s="69">
        <f t="shared" si="35"/>
        <v>0</v>
      </c>
      <c r="F155" s="29">
        <f t="shared" si="36"/>
        <v>0</v>
      </c>
      <c r="G155" s="29">
        <f t="shared" si="37"/>
        <v>0</v>
      </c>
      <c r="H155" s="29">
        <f t="shared" si="38"/>
        <v>0</v>
      </c>
      <c r="I155" s="29">
        <f t="shared" si="39"/>
        <v>0</v>
      </c>
      <c r="J155" s="29">
        <f t="shared" si="40"/>
        <v>0</v>
      </c>
      <c r="K155" s="29">
        <f t="shared" ca="1" si="31"/>
        <v>2.0755076647295282E-4</v>
      </c>
      <c r="L155" s="29">
        <f t="shared" ca="1" si="41"/>
        <v>4.3077320663510195E-8</v>
      </c>
      <c r="M155" s="29">
        <f t="shared" ca="1" si="32"/>
        <v>756624.03623349359</v>
      </c>
      <c r="N155" s="29">
        <f t="shared" ca="1" si="33"/>
        <v>822486.41740706237</v>
      </c>
      <c r="O155" s="29">
        <f t="shared" ca="1" si="34"/>
        <v>51166.366747006585</v>
      </c>
      <c r="P155" s="17">
        <f t="shared" ca="1" si="42"/>
        <v>-2.0755076647295282E-4</v>
      </c>
    </row>
    <row r="156" spans="1:20">
      <c r="D156" s="69">
        <f t="shared" si="35"/>
        <v>0</v>
      </c>
      <c r="E156" s="69">
        <f t="shared" si="35"/>
        <v>0</v>
      </c>
      <c r="F156" s="29">
        <f t="shared" si="36"/>
        <v>0</v>
      </c>
      <c r="G156" s="29">
        <f t="shared" si="37"/>
        <v>0</v>
      </c>
      <c r="H156" s="29">
        <f t="shared" si="38"/>
        <v>0</v>
      </c>
      <c r="I156" s="29">
        <f t="shared" si="39"/>
        <v>0</v>
      </c>
      <c r="J156" s="29">
        <f t="shared" si="40"/>
        <v>0</v>
      </c>
      <c r="K156" s="29">
        <f t="shared" ca="1" si="31"/>
        <v>2.0755076647295282E-4</v>
      </c>
      <c r="L156" s="29">
        <f t="shared" ca="1" si="41"/>
        <v>4.3077320663510195E-8</v>
      </c>
      <c r="M156" s="29">
        <f t="shared" ca="1" si="32"/>
        <v>756624.03623349359</v>
      </c>
      <c r="N156" s="29">
        <f t="shared" ca="1" si="33"/>
        <v>822486.41740706237</v>
      </c>
      <c r="O156" s="29">
        <f t="shared" ca="1" si="34"/>
        <v>51166.366747006585</v>
      </c>
      <c r="P156" s="17">
        <f t="shared" ca="1" si="42"/>
        <v>-2.0755076647295282E-4</v>
      </c>
    </row>
    <row r="157" spans="1:20">
      <c r="D157" s="69">
        <f t="shared" si="35"/>
        <v>0</v>
      </c>
      <c r="E157" s="69">
        <f t="shared" si="35"/>
        <v>0</v>
      </c>
      <c r="F157" s="29">
        <f t="shared" si="36"/>
        <v>0</v>
      </c>
      <c r="G157" s="29">
        <f t="shared" si="37"/>
        <v>0</v>
      </c>
      <c r="H157" s="29">
        <f t="shared" si="38"/>
        <v>0</v>
      </c>
      <c r="I157" s="29">
        <f t="shared" si="39"/>
        <v>0</v>
      </c>
      <c r="J157" s="29">
        <f t="shared" si="40"/>
        <v>0</v>
      </c>
      <c r="K157" s="29">
        <f t="shared" ca="1" si="31"/>
        <v>2.0755076647295282E-4</v>
      </c>
      <c r="L157" s="29">
        <f t="shared" ca="1" si="41"/>
        <v>4.3077320663510195E-8</v>
      </c>
      <c r="M157" s="29">
        <f t="shared" ca="1" si="32"/>
        <v>756624.03623349359</v>
      </c>
      <c r="N157" s="29">
        <f t="shared" ca="1" si="33"/>
        <v>822486.41740706237</v>
      </c>
      <c r="O157" s="29">
        <f t="shared" ca="1" si="34"/>
        <v>51166.366747006585</v>
      </c>
      <c r="P157" s="17">
        <f t="shared" ca="1" si="42"/>
        <v>-2.0755076647295282E-4</v>
      </c>
    </row>
    <row r="158" spans="1:20">
      <c r="D158" s="69">
        <f t="shared" si="35"/>
        <v>0</v>
      </c>
      <c r="E158" s="69">
        <f t="shared" si="35"/>
        <v>0</v>
      </c>
      <c r="F158" s="29">
        <f t="shared" si="36"/>
        <v>0</v>
      </c>
      <c r="G158" s="29">
        <f t="shared" si="37"/>
        <v>0</v>
      </c>
      <c r="H158" s="29">
        <f t="shared" si="38"/>
        <v>0</v>
      </c>
      <c r="I158" s="29">
        <f t="shared" si="39"/>
        <v>0</v>
      </c>
      <c r="J158" s="29">
        <f t="shared" si="40"/>
        <v>0</v>
      </c>
      <c r="K158" s="29">
        <f t="shared" ca="1" si="31"/>
        <v>2.0755076647295282E-4</v>
      </c>
      <c r="L158" s="29">
        <f t="shared" ca="1" si="41"/>
        <v>4.3077320663510195E-8</v>
      </c>
      <c r="M158" s="29">
        <f t="shared" ca="1" si="32"/>
        <v>756624.03623349359</v>
      </c>
      <c r="N158" s="29">
        <f t="shared" ca="1" si="33"/>
        <v>822486.41740706237</v>
      </c>
      <c r="O158" s="29">
        <f t="shared" ca="1" si="34"/>
        <v>51166.366747006585</v>
      </c>
      <c r="P158" s="17">
        <f t="shared" ca="1" si="42"/>
        <v>-2.0755076647295282E-4</v>
      </c>
    </row>
    <row r="159" spans="1:20">
      <c r="D159" s="69">
        <f t="shared" si="35"/>
        <v>0</v>
      </c>
      <c r="E159" s="69">
        <f t="shared" si="35"/>
        <v>0</v>
      </c>
      <c r="F159" s="29">
        <f t="shared" si="36"/>
        <v>0</v>
      </c>
      <c r="G159" s="29">
        <f t="shared" si="37"/>
        <v>0</v>
      </c>
      <c r="H159" s="29">
        <f t="shared" si="38"/>
        <v>0</v>
      </c>
      <c r="I159" s="29">
        <f t="shared" si="39"/>
        <v>0</v>
      </c>
      <c r="J159" s="29">
        <f t="shared" si="40"/>
        <v>0</v>
      </c>
      <c r="K159" s="29">
        <f t="shared" ca="1" si="31"/>
        <v>2.0755076647295282E-4</v>
      </c>
      <c r="L159" s="29">
        <f t="shared" ca="1" si="41"/>
        <v>4.3077320663510195E-8</v>
      </c>
      <c r="M159" s="29">
        <f t="shared" ca="1" si="32"/>
        <v>756624.03623349359</v>
      </c>
      <c r="N159" s="29">
        <f t="shared" ca="1" si="33"/>
        <v>822486.41740706237</v>
      </c>
      <c r="O159" s="29">
        <f t="shared" ca="1" si="34"/>
        <v>51166.366747006585</v>
      </c>
      <c r="P159" s="17">
        <f t="shared" ca="1" si="42"/>
        <v>-2.0755076647295282E-4</v>
      </c>
    </row>
    <row r="160" spans="1:20">
      <c r="D160" s="69">
        <f t="shared" si="35"/>
        <v>0</v>
      </c>
      <c r="E160" s="69">
        <f t="shared" si="35"/>
        <v>0</v>
      </c>
      <c r="F160" s="29">
        <f t="shared" si="36"/>
        <v>0</v>
      </c>
      <c r="G160" s="29">
        <f t="shared" si="37"/>
        <v>0</v>
      </c>
      <c r="H160" s="29">
        <f t="shared" si="38"/>
        <v>0</v>
      </c>
      <c r="I160" s="29">
        <f t="shared" si="39"/>
        <v>0</v>
      </c>
      <c r="J160" s="29">
        <f t="shared" si="40"/>
        <v>0</v>
      </c>
      <c r="K160" s="29">
        <f t="shared" ca="1" si="31"/>
        <v>2.0755076647295282E-4</v>
      </c>
      <c r="L160" s="29">
        <f t="shared" ca="1" si="41"/>
        <v>4.3077320663510195E-8</v>
      </c>
      <c r="M160" s="29">
        <f t="shared" ca="1" si="32"/>
        <v>756624.03623349359</v>
      </c>
      <c r="N160" s="29">
        <f t="shared" ca="1" si="33"/>
        <v>822486.41740706237</v>
      </c>
      <c r="O160" s="29">
        <f t="shared" ca="1" si="34"/>
        <v>51166.366747006585</v>
      </c>
      <c r="P160" s="17">
        <f t="shared" ca="1" si="42"/>
        <v>-2.0755076647295282E-4</v>
      </c>
    </row>
    <row r="161" spans="4:16">
      <c r="D161" s="69">
        <f t="shared" si="35"/>
        <v>0</v>
      </c>
      <c r="E161" s="69">
        <f t="shared" si="35"/>
        <v>0</v>
      </c>
      <c r="F161" s="29">
        <f t="shared" si="36"/>
        <v>0</v>
      </c>
      <c r="G161" s="29">
        <f t="shared" si="37"/>
        <v>0</v>
      </c>
      <c r="H161" s="29">
        <f t="shared" si="38"/>
        <v>0</v>
      </c>
      <c r="I161" s="29">
        <f t="shared" si="39"/>
        <v>0</v>
      </c>
      <c r="J161" s="29">
        <f t="shared" si="40"/>
        <v>0</v>
      </c>
      <c r="K161" s="29">
        <f t="shared" ca="1" si="31"/>
        <v>2.0755076647295282E-4</v>
      </c>
      <c r="L161" s="29">
        <f t="shared" ca="1" si="41"/>
        <v>4.3077320663510195E-8</v>
      </c>
      <c r="M161" s="29">
        <f t="shared" ca="1" si="32"/>
        <v>756624.03623349359</v>
      </c>
      <c r="N161" s="29">
        <f t="shared" ca="1" si="33"/>
        <v>822486.41740706237</v>
      </c>
      <c r="O161" s="29">
        <f t="shared" ca="1" si="34"/>
        <v>51166.366747006585</v>
      </c>
      <c r="P161" s="17">
        <f t="shared" ca="1" si="42"/>
        <v>-2.0755076647295282E-4</v>
      </c>
    </row>
    <row r="162" spans="4:16">
      <c r="D162" s="69">
        <f t="shared" si="35"/>
        <v>0</v>
      </c>
      <c r="E162" s="69">
        <f t="shared" si="35"/>
        <v>0</v>
      </c>
      <c r="F162" s="29">
        <f t="shared" si="36"/>
        <v>0</v>
      </c>
      <c r="G162" s="29">
        <f t="shared" si="37"/>
        <v>0</v>
      </c>
      <c r="H162" s="29">
        <f t="shared" si="38"/>
        <v>0</v>
      </c>
      <c r="I162" s="29">
        <f t="shared" si="39"/>
        <v>0</v>
      </c>
      <c r="J162" s="29">
        <f t="shared" si="40"/>
        <v>0</v>
      </c>
      <c r="K162" s="29">
        <f t="shared" ca="1" si="31"/>
        <v>2.0755076647295282E-4</v>
      </c>
      <c r="L162" s="29">
        <f t="shared" ca="1" si="41"/>
        <v>4.3077320663510195E-8</v>
      </c>
      <c r="M162" s="29">
        <f t="shared" ca="1" si="32"/>
        <v>756624.03623349359</v>
      </c>
      <c r="N162" s="29">
        <f t="shared" ca="1" si="33"/>
        <v>822486.41740706237</v>
      </c>
      <c r="O162" s="29">
        <f t="shared" ca="1" si="34"/>
        <v>51166.366747006585</v>
      </c>
      <c r="P162" s="17">
        <f t="shared" ca="1" si="42"/>
        <v>-2.0755076647295282E-4</v>
      </c>
    </row>
    <row r="163" spans="4:16">
      <c r="D163" s="69">
        <f t="shared" si="35"/>
        <v>0</v>
      </c>
      <c r="E163" s="69">
        <f t="shared" si="35"/>
        <v>0</v>
      </c>
      <c r="F163" s="29">
        <f t="shared" si="36"/>
        <v>0</v>
      </c>
      <c r="G163" s="29">
        <f t="shared" si="37"/>
        <v>0</v>
      </c>
      <c r="H163" s="29">
        <f t="shared" si="38"/>
        <v>0</v>
      </c>
      <c r="I163" s="29">
        <f t="shared" si="39"/>
        <v>0</v>
      </c>
      <c r="J163" s="29">
        <f t="shared" si="40"/>
        <v>0</v>
      </c>
      <c r="K163" s="29">
        <f t="shared" ca="1" si="31"/>
        <v>2.0755076647295282E-4</v>
      </c>
      <c r="L163" s="29">
        <f t="shared" ca="1" si="41"/>
        <v>4.3077320663510195E-8</v>
      </c>
      <c r="M163" s="29">
        <f t="shared" ca="1" si="32"/>
        <v>756624.03623349359</v>
      </c>
      <c r="N163" s="29">
        <f t="shared" ca="1" si="33"/>
        <v>822486.41740706237</v>
      </c>
      <c r="O163" s="29">
        <f t="shared" ca="1" si="34"/>
        <v>51166.366747006585</v>
      </c>
      <c r="P163" s="17">
        <f t="shared" ca="1" si="42"/>
        <v>-2.0755076647295282E-4</v>
      </c>
    </row>
    <row r="164" spans="4:16">
      <c r="D164" s="69">
        <f t="shared" si="35"/>
        <v>0</v>
      </c>
      <c r="E164" s="69">
        <f t="shared" si="35"/>
        <v>0</v>
      </c>
      <c r="F164" s="29">
        <f t="shared" si="36"/>
        <v>0</v>
      </c>
      <c r="G164" s="29">
        <f t="shared" si="37"/>
        <v>0</v>
      </c>
      <c r="H164" s="29">
        <f t="shared" si="38"/>
        <v>0</v>
      </c>
      <c r="I164" s="29">
        <f t="shared" si="39"/>
        <v>0</v>
      </c>
      <c r="J164" s="29">
        <f t="shared" si="40"/>
        <v>0</v>
      </c>
      <c r="K164" s="29">
        <f t="shared" ca="1" si="31"/>
        <v>2.0755076647295282E-4</v>
      </c>
      <c r="L164" s="29">
        <f t="shared" ca="1" si="41"/>
        <v>4.3077320663510195E-8</v>
      </c>
      <c r="M164" s="29">
        <f t="shared" ca="1" si="32"/>
        <v>756624.03623349359</v>
      </c>
      <c r="N164" s="29">
        <f t="shared" ca="1" si="33"/>
        <v>822486.41740706237</v>
      </c>
      <c r="O164" s="29">
        <f t="shared" ca="1" si="34"/>
        <v>51166.366747006585</v>
      </c>
      <c r="P164" s="17">
        <f t="shared" ca="1" si="42"/>
        <v>-2.0755076647295282E-4</v>
      </c>
    </row>
    <row r="165" spans="4:16">
      <c r="D165" s="69">
        <f t="shared" si="35"/>
        <v>0</v>
      </c>
      <c r="E165" s="69">
        <f t="shared" si="35"/>
        <v>0</v>
      </c>
      <c r="F165" s="29">
        <f t="shared" si="36"/>
        <v>0</v>
      </c>
      <c r="G165" s="29">
        <f t="shared" si="37"/>
        <v>0</v>
      </c>
      <c r="H165" s="29">
        <f t="shared" si="38"/>
        <v>0</v>
      </c>
      <c r="I165" s="29">
        <f t="shared" si="39"/>
        <v>0</v>
      </c>
      <c r="J165" s="29">
        <f t="shared" si="40"/>
        <v>0</v>
      </c>
      <c r="K165" s="29">
        <f t="shared" ca="1" si="31"/>
        <v>2.0755076647295282E-4</v>
      </c>
      <c r="L165" s="29">
        <f t="shared" ca="1" si="41"/>
        <v>4.3077320663510195E-8</v>
      </c>
      <c r="M165" s="29">
        <f t="shared" ca="1" si="32"/>
        <v>756624.03623349359</v>
      </c>
      <c r="N165" s="29">
        <f t="shared" ca="1" si="33"/>
        <v>822486.41740706237</v>
      </c>
      <c r="O165" s="29">
        <f t="shared" ca="1" si="34"/>
        <v>51166.366747006585</v>
      </c>
      <c r="P165" s="17">
        <f t="shared" ca="1" si="42"/>
        <v>-2.0755076647295282E-4</v>
      </c>
    </row>
    <row r="166" spans="4:16">
      <c r="D166" s="69">
        <f t="shared" si="35"/>
        <v>0</v>
      </c>
      <c r="E166" s="69">
        <f t="shared" si="35"/>
        <v>0</v>
      </c>
      <c r="F166" s="29">
        <f t="shared" si="36"/>
        <v>0</v>
      </c>
      <c r="G166" s="29">
        <f t="shared" si="37"/>
        <v>0</v>
      </c>
      <c r="H166" s="29">
        <f t="shared" si="38"/>
        <v>0</v>
      </c>
      <c r="I166" s="29">
        <f t="shared" si="39"/>
        <v>0</v>
      </c>
      <c r="J166" s="29">
        <f t="shared" si="40"/>
        <v>0</v>
      </c>
      <c r="K166" s="29">
        <f t="shared" ca="1" si="31"/>
        <v>2.0755076647295282E-4</v>
      </c>
      <c r="L166" s="29">
        <f t="shared" ca="1" si="41"/>
        <v>4.3077320663510195E-8</v>
      </c>
      <c r="M166" s="29">
        <f t="shared" ca="1" si="32"/>
        <v>756624.03623349359</v>
      </c>
      <c r="N166" s="29">
        <f t="shared" ca="1" si="33"/>
        <v>822486.41740706237</v>
      </c>
      <c r="O166" s="29">
        <f t="shared" ca="1" si="34"/>
        <v>51166.366747006585</v>
      </c>
      <c r="P166" s="17">
        <f t="shared" ca="1" si="42"/>
        <v>-2.0755076647295282E-4</v>
      </c>
    </row>
    <row r="167" spans="4:16">
      <c r="D167" s="69">
        <f t="shared" si="35"/>
        <v>0</v>
      </c>
      <c r="E167" s="69">
        <f t="shared" si="35"/>
        <v>0</v>
      </c>
      <c r="F167" s="29">
        <f t="shared" si="36"/>
        <v>0</v>
      </c>
      <c r="G167" s="29">
        <f t="shared" si="37"/>
        <v>0</v>
      </c>
      <c r="H167" s="29">
        <f t="shared" si="38"/>
        <v>0</v>
      </c>
      <c r="I167" s="29">
        <f t="shared" si="39"/>
        <v>0</v>
      </c>
      <c r="J167" s="29">
        <f t="shared" si="40"/>
        <v>0</v>
      </c>
      <c r="K167" s="29">
        <f t="shared" ca="1" si="31"/>
        <v>2.0755076647295282E-4</v>
      </c>
      <c r="L167" s="29">
        <f t="shared" ca="1" si="41"/>
        <v>4.3077320663510195E-8</v>
      </c>
      <c r="M167" s="29">
        <f t="shared" ca="1" si="32"/>
        <v>756624.03623349359</v>
      </c>
      <c r="N167" s="29">
        <f t="shared" ca="1" si="33"/>
        <v>822486.41740706237</v>
      </c>
      <c r="O167" s="29">
        <f t="shared" ca="1" si="34"/>
        <v>51166.366747006585</v>
      </c>
      <c r="P167" s="17">
        <f t="shared" ca="1" si="42"/>
        <v>-2.0755076647295282E-4</v>
      </c>
    </row>
    <row r="168" spans="4:16">
      <c r="D168" s="69">
        <f t="shared" si="35"/>
        <v>0</v>
      </c>
      <c r="E168" s="69">
        <f t="shared" si="35"/>
        <v>0</v>
      </c>
      <c r="F168" s="29">
        <f t="shared" si="36"/>
        <v>0</v>
      </c>
      <c r="G168" s="29">
        <f t="shared" si="37"/>
        <v>0</v>
      </c>
      <c r="H168" s="29">
        <f t="shared" si="38"/>
        <v>0</v>
      </c>
      <c r="I168" s="29">
        <f t="shared" si="39"/>
        <v>0</v>
      </c>
      <c r="J168" s="29">
        <f t="shared" si="40"/>
        <v>0</v>
      </c>
      <c r="K168" s="29">
        <f t="shared" ca="1" si="31"/>
        <v>2.0755076647295282E-4</v>
      </c>
      <c r="L168" s="29">
        <f t="shared" ca="1" si="41"/>
        <v>4.3077320663510195E-8</v>
      </c>
      <c r="M168" s="29">
        <f t="shared" ca="1" si="32"/>
        <v>756624.03623349359</v>
      </c>
      <c r="N168" s="29">
        <f t="shared" ca="1" si="33"/>
        <v>822486.41740706237</v>
      </c>
      <c r="O168" s="29">
        <f t="shared" ca="1" si="34"/>
        <v>51166.366747006585</v>
      </c>
      <c r="P168" s="17">
        <f t="shared" ca="1" si="42"/>
        <v>-2.0755076647295282E-4</v>
      </c>
    </row>
    <row r="169" spans="4:16">
      <c r="D169" s="69">
        <f t="shared" si="35"/>
        <v>0</v>
      </c>
      <c r="E169" s="69">
        <f t="shared" si="35"/>
        <v>0</v>
      </c>
      <c r="F169" s="29">
        <f t="shared" si="36"/>
        <v>0</v>
      </c>
      <c r="G169" s="29">
        <f t="shared" si="37"/>
        <v>0</v>
      </c>
      <c r="H169" s="29">
        <f t="shared" si="38"/>
        <v>0</v>
      </c>
      <c r="I169" s="29">
        <f t="shared" si="39"/>
        <v>0</v>
      </c>
      <c r="J169" s="29">
        <f t="shared" si="40"/>
        <v>0</v>
      </c>
      <c r="K169" s="29">
        <f t="shared" ca="1" si="31"/>
        <v>2.0755076647295282E-4</v>
      </c>
      <c r="L169" s="29">
        <f t="shared" ca="1" si="41"/>
        <v>4.3077320663510195E-8</v>
      </c>
      <c r="M169" s="29">
        <f t="shared" ca="1" si="32"/>
        <v>756624.03623349359</v>
      </c>
      <c r="N169" s="29">
        <f t="shared" ca="1" si="33"/>
        <v>822486.41740706237</v>
      </c>
      <c r="O169" s="29">
        <f t="shared" ca="1" si="34"/>
        <v>51166.366747006585</v>
      </c>
      <c r="P169" s="17">
        <f t="shared" ca="1" si="42"/>
        <v>-2.0755076647295282E-4</v>
      </c>
    </row>
    <row r="170" spans="4:16">
      <c r="D170" s="69">
        <f t="shared" si="35"/>
        <v>0</v>
      </c>
      <c r="E170" s="69">
        <f t="shared" si="35"/>
        <v>0</v>
      </c>
      <c r="F170" s="29">
        <f t="shared" si="36"/>
        <v>0</v>
      </c>
      <c r="G170" s="29">
        <f t="shared" si="37"/>
        <v>0</v>
      </c>
      <c r="H170" s="29">
        <f t="shared" si="38"/>
        <v>0</v>
      </c>
      <c r="I170" s="29">
        <f t="shared" si="39"/>
        <v>0</v>
      </c>
      <c r="J170" s="29">
        <f t="shared" si="40"/>
        <v>0</v>
      </c>
      <c r="K170" s="29">
        <f t="shared" ca="1" si="31"/>
        <v>2.0755076647295282E-4</v>
      </c>
      <c r="L170" s="29">
        <f t="shared" ca="1" si="41"/>
        <v>4.3077320663510195E-8</v>
      </c>
      <c r="M170" s="29">
        <f t="shared" ca="1" si="32"/>
        <v>756624.03623349359</v>
      </c>
      <c r="N170" s="29">
        <f t="shared" ca="1" si="33"/>
        <v>822486.41740706237</v>
      </c>
      <c r="O170" s="29">
        <f t="shared" ca="1" si="34"/>
        <v>51166.366747006585</v>
      </c>
      <c r="P170" s="17">
        <f t="shared" ca="1" si="42"/>
        <v>-2.0755076647295282E-4</v>
      </c>
    </row>
    <row r="171" spans="4:16">
      <c r="D171" s="69">
        <f t="shared" si="35"/>
        <v>0</v>
      </c>
      <c r="E171" s="69">
        <f t="shared" si="35"/>
        <v>0</v>
      </c>
      <c r="F171" s="29">
        <f t="shared" si="36"/>
        <v>0</v>
      </c>
      <c r="G171" s="29">
        <f t="shared" si="37"/>
        <v>0</v>
      </c>
      <c r="H171" s="29">
        <f t="shared" si="38"/>
        <v>0</v>
      </c>
      <c r="I171" s="29">
        <f t="shared" si="39"/>
        <v>0</v>
      </c>
      <c r="J171" s="29">
        <f t="shared" si="40"/>
        <v>0</v>
      </c>
      <c r="K171" s="29">
        <f t="shared" ca="1" si="31"/>
        <v>2.0755076647295282E-4</v>
      </c>
      <c r="L171" s="29">
        <f t="shared" ca="1" si="41"/>
        <v>4.3077320663510195E-8</v>
      </c>
      <c r="M171" s="29">
        <f t="shared" ca="1" si="32"/>
        <v>756624.03623349359</v>
      </c>
      <c r="N171" s="29">
        <f t="shared" ca="1" si="33"/>
        <v>822486.41740706237</v>
      </c>
      <c r="O171" s="29">
        <f t="shared" ca="1" si="34"/>
        <v>51166.366747006585</v>
      </c>
      <c r="P171" s="17">
        <f t="shared" ca="1" si="42"/>
        <v>-2.0755076647295282E-4</v>
      </c>
    </row>
    <row r="172" spans="4:16">
      <c r="D172" s="69">
        <f t="shared" si="35"/>
        <v>0</v>
      </c>
      <c r="E172" s="69">
        <f t="shared" si="35"/>
        <v>0</v>
      </c>
      <c r="F172" s="29">
        <f t="shared" si="36"/>
        <v>0</v>
      </c>
      <c r="G172" s="29">
        <f t="shared" si="37"/>
        <v>0</v>
      </c>
      <c r="H172" s="29">
        <f t="shared" si="38"/>
        <v>0</v>
      </c>
      <c r="I172" s="29">
        <f t="shared" si="39"/>
        <v>0</v>
      </c>
      <c r="J172" s="29">
        <f t="shared" si="40"/>
        <v>0</v>
      </c>
      <c r="K172" s="29">
        <f t="shared" ca="1" si="31"/>
        <v>2.0755076647295282E-4</v>
      </c>
      <c r="L172" s="29">
        <f t="shared" ca="1" si="41"/>
        <v>4.3077320663510195E-8</v>
      </c>
      <c r="M172" s="29">
        <f t="shared" ca="1" si="32"/>
        <v>756624.03623349359</v>
      </c>
      <c r="N172" s="29">
        <f t="shared" ca="1" si="33"/>
        <v>822486.41740706237</v>
      </c>
      <c r="O172" s="29">
        <f t="shared" ca="1" si="34"/>
        <v>51166.366747006585</v>
      </c>
      <c r="P172" s="17">
        <f t="shared" ca="1" si="42"/>
        <v>-2.0755076647295282E-4</v>
      </c>
    </row>
    <row r="173" spans="4:16">
      <c r="D173" s="69">
        <f t="shared" si="35"/>
        <v>0</v>
      </c>
      <c r="E173" s="69">
        <f t="shared" si="35"/>
        <v>0</v>
      </c>
      <c r="F173" s="29">
        <f t="shared" si="36"/>
        <v>0</v>
      </c>
      <c r="G173" s="29">
        <f t="shared" si="37"/>
        <v>0</v>
      </c>
      <c r="H173" s="29">
        <f t="shared" si="38"/>
        <v>0</v>
      </c>
      <c r="I173" s="29">
        <f t="shared" si="39"/>
        <v>0</v>
      </c>
      <c r="J173" s="29">
        <f t="shared" si="40"/>
        <v>0</v>
      </c>
      <c r="K173" s="29">
        <f t="shared" ca="1" si="31"/>
        <v>2.0755076647295282E-4</v>
      </c>
      <c r="L173" s="29">
        <f t="shared" ca="1" si="41"/>
        <v>4.3077320663510195E-8</v>
      </c>
      <c r="M173" s="29">
        <f t="shared" ca="1" si="32"/>
        <v>756624.03623349359</v>
      </c>
      <c r="N173" s="29">
        <f t="shared" ca="1" si="33"/>
        <v>822486.41740706237</v>
      </c>
      <c r="O173" s="29">
        <f t="shared" ca="1" si="34"/>
        <v>51166.366747006585</v>
      </c>
      <c r="P173" s="17">
        <f t="shared" ca="1" si="42"/>
        <v>-2.0755076647295282E-4</v>
      </c>
    </row>
    <row r="174" spans="4:16">
      <c r="D174" s="69">
        <f t="shared" si="35"/>
        <v>0</v>
      </c>
      <c r="E174" s="69">
        <f t="shared" si="35"/>
        <v>0</v>
      </c>
      <c r="F174" s="29">
        <f t="shared" si="36"/>
        <v>0</v>
      </c>
      <c r="G174" s="29">
        <f t="shared" si="37"/>
        <v>0</v>
      </c>
      <c r="H174" s="29">
        <f t="shared" si="38"/>
        <v>0</v>
      </c>
      <c r="I174" s="29">
        <f t="shared" si="39"/>
        <v>0</v>
      </c>
      <c r="J174" s="29">
        <f t="shared" si="40"/>
        <v>0</v>
      </c>
      <c r="K174" s="29">
        <f t="shared" ca="1" si="31"/>
        <v>2.0755076647295282E-4</v>
      </c>
      <c r="L174" s="29">
        <f t="shared" ca="1" si="41"/>
        <v>4.3077320663510195E-8</v>
      </c>
      <c r="M174" s="29">
        <f t="shared" ca="1" si="32"/>
        <v>756624.03623349359</v>
      </c>
      <c r="N174" s="29">
        <f t="shared" ca="1" si="33"/>
        <v>822486.41740706237</v>
      </c>
      <c r="O174" s="29">
        <f t="shared" ca="1" si="34"/>
        <v>51166.366747006585</v>
      </c>
      <c r="P174" s="17">
        <f t="shared" ca="1" si="42"/>
        <v>-2.0755076647295282E-4</v>
      </c>
    </row>
    <row r="175" spans="4:16">
      <c r="D175" s="69">
        <f t="shared" si="35"/>
        <v>0</v>
      </c>
      <c r="E175" s="69">
        <f t="shared" si="35"/>
        <v>0</v>
      </c>
      <c r="F175" s="29">
        <f t="shared" si="36"/>
        <v>0</v>
      </c>
      <c r="G175" s="29">
        <f t="shared" si="37"/>
        <v>0</v>
      </c>
      <c r="H175" s="29">
        <f t="shared" si="38"/>
        <v>0</v>
      </c>
      <c r="I175" s="29">
        <f t="shared" si="39"/>
        <v>0</v>
      </c>
      <c r="J175" s="29">
        <f t="shared" si="40"/>
        <v>0</v>
      </c>
      <c r="K175" s="29">
        <f t="shared" ca="1" si="31"/>
        <v>2.0755076647295282E-4</v>
      </c>
      <c r="L175" s="29">
        <f t="shared" ca="1" si="41"/>
        <v>4.3077320663510195E-8</v>
      </c>
      <c r="M175" s="29">
        <f t="shared" ca="1" si="32"/>
        <v>756624.03623349359</v>
      </c>
      <c r="N175" s="29">
        <f t="shared" ca="1" si="33"/>
        <v>822486.41740706237</v>
      </c>
      <c r="O175" s="29">
        <f t="shared" ca="1" si="34"/>
        <v>51166.366747006585</v>
      </c>
      <c r="P175" s="17">
        <f t="shared" ca="1" si="42"/>
        <v>-2.0755076647295282E-4</v>
      </c>
    </row>
    <row r="176" spans="4:16">
      <c r="D176" s="69">
        <f t="shared" si="35"/>
        <v>0</v>
      </c>
      <c r="E176" s="69">
        <f t="shared" si="35"/>
        <v>0</v>
      </c>
      <c r="F176" s="29">
        <f t="shared" si="36"/>
        <v>0</v>
      </c>
      <c r="G176" s="29">
        <f t="shared" si="37"/>
        <v>0</v>
      </c>
      <c r="H176" s="29">
        <f t="shared" si="38"/>
        <v>0</v>
      </c>
      <c r="I176" s="29">
        <f t="shared" si="39"/>
        <v>0</v>
      </c>
      <c r="J176" s="29">
        <f t="shared" si="40"/>
        <v>0</v>
      </c>
      <c r="K176" s="29">
        <f t="shared" ca="1" si="31"/>
        <v>2.0755076647295282E-4</v>
      </c>
      <c r="L176" s="29">
        <f t="shared" ca="1" si="41"/>
        <v>4.3077320663510195E-8</v>
      </c>
      <c r="M176" s="29">
        <f t="shared" ca="1" si="32"/>
        <v>756624.03623349359</v>
      </c>
      <c r="N176" s="29">
        <f t="shared" ca="1" si="33"/>
        <v>822486.41740706237</v>
      </c>
      <c r="O176" s="29">
        <f t="shared" ca="1" si="34"/>
        <v>51166.366747006585</v>
      </c>
      <c r="P176" s="17">
        <f t="shared" ca="1" si="42"/>
        <v>-2.0755076647295282E-4</v>
      </c>
    </row>
    <row r="177" spans="4:16">
      <c r="D177" s="69">
        <f t="shared" si="35"/>
        <v>0</v>
      </c>
      <c r="E177" s="69">
        <f t="shared" si="35"/>
        <v>0</v>
      </c>
      <c r="F177" s="29">
        <f t="shared" si="36"/>
        <v>0</v>
      </c>
      <c r="G177" s="29">
        <f t="shared" si="37"/>
        <v>0</v>
      </c>
      <c r="H177" s="29">
        <f t="shared" si="38"/>
        <v>0</v>
      </c>
      <c r="I177" s="29">
        <f t="shared" si="39"/>
        <v>0</v>
      </c>
      <c r="J177" s="29">
        <f t="shared" si="40"/>
        <v>0</v>
      </c>
      <c r="K177" s="29">
        <f t="shared" ca="1" si="31"/>
        <v>2.0755076647295282E-4</v>
      </c>
      <c r="L177" s="29">
        <f t="shared" ca="1" si="41"/>
        <v>4.3077320663510195E-8</v>
      </c>
      <c r="M177" s="29">
        <f t="shared" ca="1" si="32"/>
        <v>756624.03623349359</v>
      </c>
      <c r="N177" s="29">
        <f t="shared" ca="1" si="33"/>
        <v>822486.41740706237</v>
      </c>
      <c r="O177" s="29">
        <f t="shared" ca="1" si="34"/>
        <v>51166.366747006585</v>
      </c>
      <c r="P177" s="17">
        <f t="shared" ca="1" si="42"/>
        <v>-2.0755076647295282E-4</v>
      </c>
    </row>
    <row r="178" spans="4:16">
      <c r="D178" s="69">
        <f t="shared" si="35"/>
        <v>0</v>
      </c>
      <c r="E178" s="69">
        <f t="shared" si="35"/>
        <v>0</v>
      </c>
      <c r="F178" s="29">
        <f t="shared" si="36"/>
        <v>0</v>
      </c>
      <c r="G178" s="29">
        <f t="shared" si="37"/>
        <v>0</v>
      </c>
      <c r="H178" s="29">
        <f t="shared" si="38"/>
        <v>0</v>
      </c>
      <c r="I178" s="29">
        <f t="shared" si="39"/>
        <v>0</v>
      </c>
      <c r="J178" s="29">
        <f t="shared" si="40"/>
        <v>0</v>
      </c>
      <c r="K178" s="29">
        <f t="shared" ca="1" si="31"/>
        <v>2.0755076647295282E-4</v>
      </c>
      <c r="L178" s="29">
        <f t="shared" ca="1" si="41"/>
        <v>4.3077320663510195E-8</v>
      </c>
      <c r="M178" s="29">
        <f t="shared" ca="1" si="32"/>
        <v>756624.03623349359</v>
      </c>
      <c r="N178" s="29">
        <f t="shared" ca="1" si="33"/>
        <v>822486.41740706237</v>
      </c>
      <c r="O178" s="29">
        <f t="shared" ca="1" si="34"/>
        <v>51166.366747006585</v>
      </c>
      <c r="P178" s="17">
        <f t="shared" ca="1" si="42"/>
        <v>-2.0755076647295282E-4</v>
      </c>
    </row>
    <row r="179" spans="4:16">
      <c r="D179" s="69">
        <f t="shared" si="35"/>
        <v>0</v>
      </c>
      <c r="E179" s="69">
        <f t="shared" si="35"/>
        <v>0</v>
      </c>
      <c r="F179" s="29">
        <f t="shared" si="36"/>
        <v>0</v>
      </c>
      <c r="G179" s="29">
        <f t="shared" si="37"/>
        <v>0</v>
      </c>
      <c r="H179" s="29">
        <f t="shared" si="38"/>
        <v>0</v>
      </c>
      <c r="I179" s="29">
        <f t="shared" si="39"/>
        <v>0</v>
      </c>
      <c r="J179" s="29">
        <f t="shared" si="40"/>
        <v>0</v>
      </c>
      <c r="K179" s="29">
        <f t="shared" ca="1" si="31"/>
        <v>2.0755076647295282E-4</v>
      </c>
      <c r="L179" s="29">
        <f t="shared" ca="1" si="41"/>
        <v>4.3077320663510195E-8</v>
      </c>
      <c r="M179" s="29">
        <f t="shared" ca="1" si="32"/>
        <v>756624.03623349359</v>
      </c>
      <c r="N179" s="29">
        <f t="shared" ca="1" si="33"/>
        <v>822486.41740706237</v>
      </c>
      <c r="O179" s="29">
        <f t="shared" ca="1" si="34"/>
        <v>51166.366747006585</v>
      </c>
      <c r="P179" s="17">
        <f t="shared" ca="1" si="42"/>
        <v>-2.0755076647295282E-4</v>
      </c>
    </row>
    <row r="180" spans="4:16">
      <c r="D180" s="69">
        <f t="shared" si="35"/>
        <v>0</v>
      </c>
      <c r="E180" s="69">
        <f t="shared" si="35"/>
        <v>0</v>
      </c>
      <c r="F180" s="29">
        <f t="shared" si="36"/>
        <v>0</v>
      </c>
      <c r="G180" s="29">
        <f t="shared" si="37"/>
        <v>0</v>
      </c>
      <c r="H180" s="29">
        <f t="shared" si="38"/>
        <v>0</v>
      </c>
      <c r="I180" s="29">
        <f t="shared" si="39"/>
        <v>0</v>
      </c>
      <c r="J180" s="29">
        <f t="shared" si="40"/>
        <v>0</v>
      </c>
      <c r="K180" s="29">
        <f t="shared" ca="1" si="31"/>
        <v>2.0755076647295282E-4</v>
      </c>
      <c r="L180" s="29">
        <f t="shared" ca="1" si="41"/>
        <v>4.3077320663510195E-8</v>
      </c>
      <c r="M180" s="29">
        <f t="shared" ca="1" si="32"/>
        <v>756624.03623349359</v>
      </c>
      <c r="N180" s="29">
        <f t="shared" ca="1" si="33"/>
        <v>822486.41740706237</v>
      </c>
      <c r="O180" s="29">
        <f t="shared" ca="1" si="34"/>
        <v>51166.366747006585</v>
      </c>
      <c r="P180" s="17">
        <f t="shared" ca="1" si="42"/>
        <v>-2.0755076647295282E-4</v>
      </c>
    </row>
    <row r="181" spans="4:16">
      <c r="D181" s="69">
        <f t="shared" si="35"/>
        <v>0</v>
      </c>
      <c r="E181" s="69">
        <f t="shared" si="35"/>
        <v>0</v>
      </c>
      <c r="F181" s="29">
        <f t="shared" si="36"/>
        <v>0</v>
      </c>
      <c r="G181" s="29">
        <f t="shared" si="37"/>
        <v>0</v>
      </c>
      <c r="H181" s="29">
        <f t="shared" si="38"/>
        <v>0</v>
      </c>
      <c r="I181" s="29">
        <f t="shared" si="39"/>
        <v>0</v>
      </c>
      <c r="J181" s="29">
        <f t="shared" si="40"/>
        <v>0</v>
      </c>
      <c r="K181" s="29">
        <f t="shared" ca="1" si="31"/>
        <v>2.0755076647295282E-4</v>
      </c>
      <c r="L181" s="29">
        <f t="shared" ca="1" si="41"/>
        <v>4.3077320663510195E-8</v>
      </c>
      <c r="M181" s="29">
        <f t="shared" ca="1" si="32"/>
        <v>756624.03623349359</v>
      </c>
      <c r="N181" s="29">
        <f t="shared" ca="1" si="33"/>
        <v>822486.41740706237</v>
      </c>
      <c r="O181" s="29">
        <f t="shared" ca="1" si="34"/>
        <v>51166.366747006585</v>
      </c>
      <c r="P181" s="17">
        <f t="shared" ca="1" si="42"/>
        <v>-2.0755076647295282E-4</v>
      </c>
    </row>
    <row r="182" spans="4:16">
      <c r="D182" s="69">
        <f t="shared" si="35"/>
        <v>0</v>
      </c>
      <c r="E182" s="69">
        <f t="shared" si="35"/>
        <v>0</v>
      </c>
      <c r="F182" s="29">
        <f t="shared" si="36"/>
        <v>0</v>
      </c>
      <c r="G182" s="29">
        <f t="shared" si="37"/>
        <v>0</v>
      </c>
      <c r="H182" s="29">
        <f t="shared" si="38"/>
        <v>0</v>
      </c>
      <c r="I182" s="29">
        <f t="shared" si="39"/>
        <v>0</v>
      </c>
      <c r="J182" s="29">
        <f t="shared" si="40"/>
        <v>0</v>
      </c>
      <c r="K182" s="29">
        <f t="shared" ca="1" si="31"/>
        <v>2.0755076647295282E-4</v>
      </c>
      <c r="L182" s="29">
        <f t="shared" ca="1" si="41"/>
        <v>4.3077320663510195E-8</v>
      </c>
      <c r="M182" s="29">
        <f t="shared" ca="1" si="32"/>
        <v>756624.03623349359</v>
      </c>
      <c r="N182" s="29">
        <f t="shared" ca="1" si="33"/>
        <v>822486.41740706237</v>
      </c>
      <c r="O182" s="29">
        <f t="shared" ca="1" si="34"/>
        <v>51166.366747006585</v>
      </c>
      <c r="P182" s="17">
        <f t="shared" ca="1" si="42"/>
        <v>-2.0755076647295282E-4</v>
      </c>
    </row>
    <row r="183" spans="4:16">
      <c r="D183" s="69">
        <f t="shared" si="35"/>
        <v>0</v>
      </c>
      <c r="E183" s="69">
        <f t="shared" si="35"/>
        <v>0</v>
      </c>
      <c r="F183" s="29">
        <f t="shared" si="36"/>
        <v>0</v>
      </c>
      <c r="G183" s="29">
        <f t="shared" si="37"/>
        <v>0</v>
      </c>
      <c r="H183" s="29">
        <f t="shared" si="38"/>
        <v>0</v>
      </c>
      <c r="I183" s="29">
        <f t="shared" si="39"/>
        <v>0</v>
      </c>
      <c r="J183" s="29">
        <f t="shared" si="40"/>
        <v>0</v>
      </c>
      <c r="K183" s="29">
        <f t="shared" ca="1" si="31"/>
        <v>2.0755076647295282E-4</v>
      </c>
      <c r="L183" s="29">
        <f t="shared" ca="1" si="41"/>
        <v>4.3077320663510195E-8</v>
      </c>
      <c r="M183" s="29">
        <f t="shared" ca="1" si="32"/>
        <v>756624.03623349359</v>
      </c>
      <c r="N183" s="29">
        <f t="shared" ca="1" si="33"/>
        <v>822486.41740706237</v>
      </c>
      <c r="O183" s="29">
        <f t="shared" ca="1" si="34"/>
        <v>51166.366747006585</v>
      </c>
      <c r="P183" s="17">
        <f t="shared" ca="1" si="42"/>
        <v>-2.0755076647295282E-4</v>
      </c>
    </row>
    <row r="184" spans="4:16">
      <c r="D184" s="69">
        <f t="shared" si="35"/>
        <v>0</v>
      </c>
      <c r="E184" s="69">
        <f t="shared" si="35"/>
        <v>0</v>
      </c>
      <c r="F184" s="29">
        <f t="shared" si="36"/>
        <v>0</v>
      </c>
      <c r="G184" s="29">
        <f t="shared" si="37"/>
        <v>0</v>
      </c>
      <c r="H184" s="29">
        <f t="shared" si="38"/>
        <v>0</v>
      </c>
      <c r="I184" s="29">
        <f t="shared" si="39"/>
        <v>0</v>
      </c>
      <c r="J184" s="29">
        <f t="shared" si="40"/>
        <v>0</v>
      </c>
      <c r="K184" s="29">
        <f t="shared" ca="1" si="31"/>
        <v>2.0755076647295282E-4</v>
      </c>
      <c r="L184" s="29">
        <f t="shared" ca="1" si="41"/>
        <v>4.3077320663510195E-8</v>
      </c>
      <c r="M184" s="29">
        <f t="shared" ca="1" si="32"/>
        <v>756624.03623349359</v>
      </c>
      <c r="N184" s="29">
        <f t="shared" ca="1" si="33"/>
        <v>822486.41740706237</v>
      </c>
      <c r="O184" s="29">
        <f t="shared" ca="1" si="34"/>
        <v>51166.366747006585</v>
      </c>
      <c r="P184" s="17">
        <f t="shared" ca="1" si="42"/>
        <v>-2.0755076647295282E-4</v>
      </c>
    </row>
    <row r="185" spans="4:16">
      <c r="D185" s="69">
        <f t="shared" si="35"/>
        <v>0</v>
      </c>
      <c r="E185" s="69">
        <f t="shared" si="35"/>
        <v>0</v>
      </c>
      <c r="F185" s="29">
        <f t="shared" si="36"/>
        <v>0</v>
      </c>
      <c r="G185" s="29">
        <f t="shared" si="37"/>
        <v>0</v>
      </c>
      <c r="H185" s="29">
        <f t="shared" si="38"/>
        <v>0</v>
      </c>
      <c r="I185" s="29">
        <f t="shared" si="39"/>
        <v>0</v>
      </c>
      <c r="J185" s="29">
        <f t="shared" si="40"/>
        <v>0</v>
      </c>
      <c r="K185" s="29">
        <f t="shared" ca="1" si="31"/>
        <v>2.0755076647295282E-4</v>
      </c>
      <c r="L185" s="29">
        <f t="shared" ca="1" si="41"/>
        <v>4.3077320663510195E-8</v>
      </c>
      <c r="M185" s="29">
        <f t="shared" ca="1" si="32"/>
        <v>756624.03623349359</v>
      </c>
      <c r="N185" s="29">
        <f t="shared" ca="1" si="33"/>
        <v>822486.41740706237</v>
      </c>
      <c r="O185" s="29">
        <f t="shared" ca="1" si="34"/>
        <v>51166.366747006585</v>
      </c>
      <c r="P185" s="17">
        <f t="shared" ca="1" si="42"/>
        <v>-2.0755076647295282E-4</v>
      </c>
    </row>
    <row r="186" spans="4:16">
      <c r="D186" s="69">
        <f t="shared" si="35"/>
        <v>0</v>
      </c>
      <c r="E186" s="69">
        <f t="shared" si="35"/>
        <v>0</v>
      </c>
      <c r="F186" s="29">
        <f t="shared" si="36"/>
        <v>0</v>
      </c>
      <c r="G186" s="29">
        <f t="shared" si="37"/>
        <v>0</v>
      </c>
      <c r="H186" s="29">
        <f t="shared" si="38"/>
        <v>0</v>
      </c>
      <c r="I186" s="29">
        <f t="shared" si="39"/>
        <v>0</v>
      </c>
      <c r="J186" s="29">
        <f t="shared" si="40"/>
        <v>0</v>
      </c>
      <c r="K186" s="29">
        <f t="shared" ca="1" si="31"/>
        <v>2.0755076647295282E-4</v>
      </c>
      <c r="L186" s="29">
        <f t="shared" ca="1" si="41"/>
        <v>4.3077320663510195E-8</v>
      </c>
      <c r="M186" s="29">
        <f t="shared" ca="1" si="32"/>
        <v>756624.03623349359</v>
      </c>
      <c r="N186" s="29">
        <f t="shared" ca="1" si="33"/>
        <v>822486.41740706237</v>
      </c>
      <c r="O186" s="29">
        <f t="shared" ca="1" si="34"/>
        <v>51166.366747006585</v>
      </c>
      <c r="P186" s="17">
        <f t="shared" ca="1" si="42"/>
        <v>-2.0755076647295282E-4</v>
      </c>
    </row>
    <row r="187" spans="4:16">
      <c r="D187" s="69">
        <f t="shared" si="35"/>
        <v>0</v>
      </c>
      <c r="E187" s="69">
        <f t="shared" si="35"/>
        <v>0</v>
      </c>
      <c r="F187" s="29">
        <f t="shared" si="36"/>
        <v>0</v>
      </c>
      <c r="G187" s="29">
        <f t="shared" si="37"/>
        <v>0</v>
      </c>
      <c r="H187" s="29">
        <f t="shared" si="38"/>
        <v>0</v>
      </c>
      <c r="I187" s="29">
        <f t="shared" si="39"/>
        <v>0</v>
      </c>
      <c r="J187" s="29">
        <f t="shared" si="40"/>
        <v>0</v>
      </c>
      <c r="K187" s="29">
        <f t="shared" ca="1" si="31"/>
        <v>2.0755076647295282E-4</v>
      </c>
      <c r="L187" s="29">
        <f t="shared" ca="1" si="41"/>
        <v>4.3077320663510195E-8</v>
      </c>
      <c r="M187" s="29">
        <f t="shared" ca="1" si="32"/>
        <v>756624.03623349359</v>
      </c>
      <c r="N187" s="29">
        <f t="shared" ca="1" si="33"/>
        <v>822486.41740706237</v>
      </c>
      <c r="O187" s="29">
        <f t="shared" ca="1" si="34"/>
        <v>51166.366747006585</v>
      </c>
      <c r="P187" s="17">
        <f t="shared" ca="1" si="42"/>
        <v>-2.0755076647295282E-4</v>
      </c>
    </row>
    <row r="188" spans="4:16">
      <c r="D188" s="69">
        <f t="shared" si="35"/>
        <v>0</v>
      </c>
      <c r="E188" s="69">
        <f t="shared" si="35"/>
        <v>0</v>
      </c>
      <c r="F188" s="29">
        <f t="shared" si="36"/>
        <v>0</v>
      </c>
      <c r="G188" s="29">
        <f t="shared" si="37"/>
        <v>0</v>
      </c>
      <c r="H188" s="29">
        <f t="shared" si="38"/>
        <v>0</v>
      </c>
      <c r="I188" s="29">
        <f t="shared" si="39"/>
        <v>0</v>
      </c>
      <c r="J188" s="29">
        <f t="shared" si="40"/>
        <v>0</v>
      </c>
      <c r="K188" s="29">
        <f t="shared" ca="1" si="31"/>
        <v>2.0755076647295282E-4</v>
      </c>
      <c r="L188" s="29">
        <f t="shared" ca="1" si="41"/>
        <v>4.3077320663510195E-8</v>
      </c>
      <c r="M188" s="29">
        <f t="shared" ca="1" si="32"/>
        <v>756624.03623349359</v>
      </c>
      <c r="N188" s="29">
        <f t="shared" ca="1" si="33"/>
        <v>822486.41740706237</v>
      </c>
      <c r="O188" s="29">
        <f t="shared" ca="1" si="34"/>
        <v>51166.366747006585</v>
      </c>
      <c r="P188" s="17">
        <f t="shared" ca="1" si="42"/>
        <v>-2.0755076647295282E-4</v>
      </c>
    </row>
    <row r="189" spans="4:16">
      <c r="D189" s="69">
        <f t="shared" si="35"/>
        <v>0</v>
      </c>
      <c r="E189" s="69">
        <f t="shared" si="35"/>
        <v>0</v>
      </c>
      <c r="F189" s="29">
        <f t="shared" si="36"/>
        <v>0</v>
      </c>
      <c r="G189" s="29">
        <f t="shared" si="37"/>
        <v>0</v>
      </c>
      <c r="H189" s="29">
        <f t="shared" si="38"/>
        <v>0</v>
      </c>
      <c r="I189" s="29">
        <f t="shared" si="39"/>
        <v>0</v>
      </c>
      <c r="J189" s="29">
        <f t="shared" si="40"/>
        <v>0</v>
      </c>
      <c r="K189" s="29">
        <f t="shared" ca="1" si="31"/>
        <v>2.0755076647295282E-4</v>
      </c>
      <c r="L189" s="29">
        <f t="shared" ca="1" si="41"/>
        <v>4.3077320663510195E-8</v>
      </c>
      <c r="M189" s="29">
        <f t="shared" ca="1" si="32"/>
        <v>756624.03623349359</v>
      </c>
      <c r="N189" s="29">
        <f t="shared" ca="1" si="33"/>
        <v>822486.41740706237</v>
      </c>
      <c r="O189" s="29">
        <f t="shared" ca="1" si="34"/>
        <v>51166.366747006585</v>
      </c>
      <c r="P189" s="17">
        <f t="shared" ca="1" si="42"/>
        <v>-2.0755076647295282E-4</v>
      </c>
    </row>
    <row r="190" spans="4:16">
      <c r="D190" s="69">
        <f t="shared" si="35"/>
        <v>0</v>
      </c>
      <c r="E190" s="69">
        <f t="shared" si="35"/>
        <v>0</v>
      </c>
      <c r="F190" s="29">
        <f t="shared" si="36"/>
        <v>0</v>
      </c>
      <c r="G190" s="29">
        <f t="shared" si="37"/>
        <v>0</v>
      </c>
      <c r="H190" s="29">
        <f t="shared" si="38"/>
        <v>0</v>
      </c>
      <c r="I190" s="29">
        <f t="shared" si="39"/>
        <v>0</v>
      </c>
      <c r="J190" s="29">
        <f t="shared" si="40"/>
        <v>0</v>
      </c>
      <c r="K190" s="29">
        <f t="shared" ca="1" si="31"/>
        <v>2.0755076647295282E-4</v>
      </c>
      <c r="L190" s="29">
        <f t="shared" ca="1" si="41"/>
        <v>4.3077320663510195E-8</v>
      </c>
      <c r="M190" s="29">
        <f t="shared" ca="1" si="32"/>
        <v>756624.03623349359</v>
      </c>
      <c r="N190" s="29">
        <f t="shared" ca="1" si="33"/>
        <v>822486.41740706237</v>
      </c>
      <c r="O190" s="29">
        <f t="shared" ca="1" si="34"/>
        <v>51166.366747006585</v>
      </c>
      <c r="P190" s="17">
        <f t="shared" ca="1" si="42"/>
        <v>-2.0755076647295282E-4</v>
      </c>
    </row>
    <row r="191" spans="4:16">
      <c r="D191" s="69">
        <f t="shared" si="35"/>
        <v>0</v>
      </c>
      <c r="E191" s="69">
        <f t="shared" si="35"/>
        <v>0</v>
      </c>
      <c r="F191" s="29">
        <f t="shared" si="36"/>
        <v>0</v>
      </c>
      <c r="G191" s="29">
        <f t="shared" si="37"/>
        <v>0</v>
      </c>
      <c r="H191" s="29">
        <f t="shared" si="38"/>
        <v>0</v>
      </c>
      <c r="I191" s="29">
        <f t="shared" si="39"/>
        <v>0</v>
      </c>
      <c r="J191" s="29">
        <f t="shared" si="40"/>
        <v>0</v>
      </c>
      <c r="K191" s="29">
        <f t="shared" ca="1" si="31"/>
        <v>2.0755076647295282E-4</v>
      </c>
      <c r="L191" s="29">
        <f t="shared" ca="1" si="41"/>
        <v>4.3077320663510195E-8</v>
      </c>
      <c r="M191" s="29">
        <f t="shared" ca="1" si="32"/>
        <v>756624.03623349359</v>
      </c>
      <c r="N191" s="29">
        <f t="shared" ca="1" si="33"/>
        <v>822486.41740706237</v>
      </c>
      <c r="O191" s="29">
        <f t="shared" ca="1" si="34"/>
        <v>51166.366747006585</v>
      </c>
      <c r="P191" s="17">
        <f t="shared" ca="1" si="42"/>
        <v>-2.0755076647295282E-4</v>
      </c>
    </row>
    <row r="192" spans="4:16">
      <c r="D192" s="69">
        <f t="shared" si="35"/>
        <v>0</v>
      </c>
      <c r="E192" s="69">
        <f t="shared" si="35"/>
        <v>0</v>
      </c>
      <c r="F192" s="29">
        <f t="shared" si="36"/>
        <v>0</v>
      </c>
      <c r="G192" s="29">
        <f t="shared" si="37"/>
        <v>0</v>
      </c>
      <c r="H192" s="29">
        <f t="shared" si="38"/>
        <v>0</v>
      </c>
      <c r="I192" s="29">
        <f t="shared" si="39"/>
        <v>0</v>
      </c>
      <c r="J192" s="29">
        <f t="shared" si="40"/>
        <v>0</v>
      </c>
      <c r="K192" s="29">
        <f t="shared" ca="1" si="31"/>
        <v>2.0755076647295282E-4</v>
      </c>
      <c r="L192" s="29">
        <f t="shared" ca="1" si="41"/>
        <v>4.3077320663510195E-8</v>
      </c>
      <c r="M192" s="29">
        <f t="shared" ca="1" si="32"/>
        <v>756624.03623349359</v>
      </c>
      <c r="N192" s="29">
        <f t="shared" ca="1" si="33"/>
        <v>822486.41740706237</v>
      </c>
      <c r="O192" s="29">
        <f t="shared" ca="1" si="34"/>
        <v>51166.366747006585</v>
      </c>
      <c r="P192" s="17">
        <f t="shared" ca="1" si="42"/>
        <v>-2.0755076647295282E-4</v>
      </c>
    </row>
    <row r="193" spans="4:16">
      <c r="D193" s="69">
        <f t="shared" si="35"/>
        <v>0</v>
      </c>
      <c r="E193" s="69">
        <f t="shared" si="35"/>
        <v>0</v>
      </c>
      <c r="F193" s="29">
        <f t="shared" si="36"/>
        <v>0</v>
      </c>
      <c r="G193" s="29">
        <f t="shared" si="37"/>
        <v>0</v>
      </c>
      <c r="H193" s="29">
        <f t="shared" si="38"/>
        <v>0</v>
      </c>
      <c r="I193" s="29">
        <f t="shared" si="39"/>
        <v>0</v>
      </c>
      <c r="J193" s="29">
        <f t="shared" si="40"/>
        <v>0</v>
      </c>
      <c r="K193" s="29">
        <f t="shared" ca="1" si="31"/>
        <v>2.0755076647295282E-4</v>
      </c>
      <c r="L193" s="29">
        <f t="shared" ca="1" si="41"/>
        <v>4.3077320663510195E-8</v>
      </c>
      <c r="M193" s="29">
        <f t="shared" ca="1" si="32"/>
        <v>756624.03623349359</v>
      </c>
      <c r="N193" s="29">
        <f t="shared" ca="1" si="33"/>
        <v>822486.41740706237</v>
      </c>
      <c r="O193" s="29">
        <f t="shared" ca="1" si="34"/>
        <v>51166.366747006585</v>
      </c>
      <c r="P193" s="17">
        <f t="shared" ca="1" si="42"/>
        <v>-2.0755076647295282E-4</v>
      </c>
    </row>
    <row r="194" spans="4:16">
      <c r="D194" s="69">
        <f t="shared" si="35"/>
        <v>0</v>
      </c>
      <c r="E194" s="69">
        <f t="shared" si="35"/>
        <v>0</v>
      </c>
      <c r="F194" s="29">
        <f t="shared" si="36"/>
        <v>0</v>
      </c>
      <c r="G194" s="29">
        <f t="shared" si="37"/>
        <v>0</v>
      </c>
      <c r="H194" s="29">
        <f t="shared" si="38"/>
        <v>0</v>
      </c>
      <c r="I194" s="29">
        <f t="shared" si="39"/>
        <v>0</v>
      </c>
      <c r="J194" s="29">
        <f t="shared" si="40"/>
        <v>0</v>
      </c>
      <c r="K194" s="29">
        <f t="shared" ca="1" si="31"/>
        <v>2.0755076647295282E-4</v>
      </c>
      <c r="L194" s="29">
        <f t="shared" ca="1" si="41"/>
        <v>4.3077320663510195E-8</v>
      </c>
      <c r="M194" s="29">
        <f t="shared" ca="1" si="32"/>
        <v>756624.03623349359</v>
      </c>
      <c r="N194" s="29">
        <f t="shared" ca="1" si="33"/>
        <v>822486.41740706237</v>
      </c>
      <c r="O194" s="29">
        <f t="shared" ca="1" si="34"/>
        <v>51166.366747006585</v>
      </c>
      <c r="P194" s="17">
        <f t="shared" ca="1" si="42"/>
        <v>-2.0755076647295282E-4</v>
      </c>
    </row>
    <row r="195" spans="4:16">
      <c r="D195" s="69">
        <f t="shared" si="35"/>
        <v>0</v>
      </c>
      <c r="E195" s="69">
        <f t="shared" si="35"/>
        <v>0</v>
      </c>
      <c r="F195" s="29">
        <f t="shared" si="36"/>
        <v>0</v>
      </c>
      <c r="G195" s="29">
        <f t="shared" si="37"/>
        <v>0</v>
      </c>
      <c r="H195" s="29">
        <f t="shared" si="38"/>
        <v>0</v>
      </c>
      <c r="I195" s="29">
        <f t="shared" si="39"/>
        <v>0</v>
      </c>
      <c r="J195" s="29">
        <f t="shared" si="40"/>
        <v>0</v>
      </c>
      <c r="K195" s="29">
        <f t="shared" ca="1" si="31"/>
        <v>2.0755076647295282E-4</v>
      </c>
      <c r="L195" s="29">
        <f t="shared" ca="1" si="41"/>
        <v>4.3077320663510195E-8</v>
      </c>
      <c r="M195" s="29">
        <f t="shared" ca="1" si="32"/>
        <v>756624.03623349359</v>
      </c>
      <c r="N195" s="29">
        <f t="shared" ca="1" si="33"/>
        <v>822486.41740706237</v>
      </c>
      <c r="O195" s="29">
        <f t="shared" ca="1" si="34"/>
        <v>51166.366747006585</v>
      </c>
      <c r="P195" s="17">
        <f t="shared" ca="1" si="42"/>
        <v>-2.0755076647295282E-4</v>
      </c>
    </row>
    <row r="196" spans="4:16">
      <c r="D196" s="69">
        <f t="shared" si="35"/>
        <v>0</v>
      </c>
      <c r="E196" s="69">
        <f t="shared" si="35"/>
        <v>0</v>
      </c>
      <c r="F196" s="29">
        <f t="shared" si="36"/>
        <v>0</v>
      </c>
      <c r="G196" s="29">
        <f t="shared" si="37"/>
        <v>0</v>
      </c>
      <c r="H196" s="29">
        <f t="shared" si="38"/>
        <v>0</v>
      </c>
      <c r="I196" s="29">
        <f t="shared" si="39"/>
        <v>0</v>
      </c>
      <c r="J196" s="29">
        <f t="shared" si="40"/>
        <v>0</v>
      </c>
      <c r="K196" s="29">
        <f t="shared" ca="1" si="31"/>
        <v>2.0755076647295282E-4</v>
      </c>
      <c r="L196" s="29">
        <f t="shared" ca="1" si="41"/>
        <v>4.3077320663510195E-8</v>
      </c>
      <c r="M196" s="29">
        <f t="shared" ca="1" si="32"/>
        <v>756624.03623349359</v>
      </c>
      <c r="N196" s="29">
        <f t="shared" ca="1" si="33"/>
        <v>822486.41740706237</v>
      </c>
      <c r="O196" s="29">
        <f t="shared" ca="1" si="34"/>
        <v>51166.366747006585</v>
      </c>
      <c r="P196" s="17">
        <f t="shared" ca="1" si="42"/>
        <v>-2.0755076647295282E-4</v>
      </c>
    </row>
    <row r="197" spans="4:16">
      <c r="D197" s="69">
        <f t="shared" si="35"/>
        <v>0</v>
      </c>
      <c r="E197" s="69">
        <f t="shared" si="35"/>
        <v>0</v>
      </c>
      <c r="F197" s="29">
        <f t="shared" si="36"/>
        <v>0</v>
      </c>
      <c r="G197" s="29">
        <f t="shared" si="37"/>
        <v>0</v>
      </c>
      <c r="H197" s="29">
        <f t="shared" si="38"/>
        <v>0</v>
      </c>
      <c r="I197" s="29">
        <f t="shared" si="39"/>
        <v>0</v>
      </c>
      <c r="J197" s="29">
        <f t="shared" si="40"/>
        <v>0</v>
      </c>
      <c r="K197" s="29">
        <f t="shared" ca="1" si="31"/>
        <v>2.0755076647295282E-4</v>
      </c>
      <c r="L197" s="29">
        <f t="shared" ca="1" si="41"/>
        <v>4.3077320663510195E-8</v>
      </c>
      <c r="M197" s="29">
        <f t="shared" ca="1" si="32"/>
        <v>756624.03623349359</v>
      </c>
      <c r="N197" s="29">
        <f t="shared" ca="1" si="33"/>
        <v>822486.41740706237</v>
      </c>
      <c r="O197" s="29">
        <f t="shared" ca="1" si="34"/>
        <v>51166.366747006585</v>
      </c>
      <c r="P197" s="17">
        <f t="shared" ca="1" si="42"/>
        <v>-2.0755076647295282E-4</v>
      </c>
    </row>
    <row r="198" spans="4:16">
      <c r="D198" s="69">
        <f t="shared" si="35"/>
        <v>0</v>
      </c>
      <c r="E198" s="69">
        <f t="shared" si="35"/>
        <v>0</v>
      </c>
      <c r="F198" s="29">
        <f t="shared" si="36"/>
        <v>0</v>
      </c>
      <c r="G198" s="29">
        <f t="shared" si="37"/>
        <v>0</v>
      </c>
      <c r="H198" s="29">
        <f t="shared" si="38"/>
        <v>0</v>
      </c>
      <c r="I198" s="29">
        <f t="shared" si="39"/>
        <v>0</v>
      </c>
      <c r="J198" s="29">
        <f t="shared" si="40"/>
        <v>0</v>
      </c>
      <c r="K198" s="29">
        <f t="shared" ca="1" si="31"/>
        <v>2.0755076647295282E-4</v>
      </c>
      <c r="L198" s="29">
        <f t="shared" ca="1" si="41"/>
        <v>4.3077320663510195E-8</v>
      </c>
      <c r="M198" s="29">
        <f t="shared" ca="1" si="32"/>
        <v>756624.03623349359</v>
      </c>
      <c r="N198" s="29">
        <f t="shared" ca="1" si="33"/>
        <v>822486.41740706237</v>
      </c>
      <c r="O198" s="29">
        <f t="shared" ca="1" si="34"/>
        <v>51166.366747006585</v>
      </c>
      <c r="P198" s="17">
        <f t="shared" ca="1" si="42"/>
        <v>-2.0755076647295282E-4</v>
      </c>
    </row>
    <row r="199" spans="4:16">
      <c r="D199" s="69">
        <f t="shared" si="35"/>
        <v>0</v>
      </c>
      <c r="E199" s="69">
        <f t="shared" si="35"/>
        <v>0</v>
      </c>
      <c r="F199" s="29">
        <f t="shared" si="36"/>
        <v>0</v>
      </c>
      <c r="G199" s="29">
        <f t="shared" si="37"/>
        <v>0</v>
      </c>
      <c r="H199" s="29">
        <f t="shared" si="38"/>
        <v>0</v>
      </c>
      <c r="I199" s="29">
        <f t="shared" si="39"/>
        <v>0</v>
      </c>
      <c r="J199" s="29">
        <f t="shared" si="40"/>
        <v>0</v>
      </c>
      <c r="K199" s="29">
        <f t="shared" ca="1" si="31"/>
        <v>2.0755076647295282E-4</v>
      </c>
      <c r="L199" s="29">
        <f t="shared" ca="1" si="41"/>
        <v>4.3077320663510195E-8</v>
      </c>
      <c r="M199" s="29">
        <f t="shared" ca="1" si="32"/>
        <v>756624.03623349359</v>
      </c>
      <c r="N199" s="29">
        <f t="shared" ca="1" si="33"/>
        <v>822486.41740706237</v>
      </c>
      <c r="O199" s="29">
        <f t="shared" ca="1" si="34"/>
        <v>51166.366747006585</v>
      </c>
      <c r="P199" s="17">
        <f t="shared" ca="1" si="42"/>
        <v>-2.0755076647295282E-4</v>
      </c>
    </row>
    <row r="200" spans="4:16">
      <c r="D200" s="69">
        <f t="shared" si="35"/>
        <v>0</v>
      </c>
      <c r="E200" s="69">
        <f t="shared" si="35"/>
        <v>0</v>
      </c>
      <c r="F200" s="29">
        <f t="shared" si="36"/>
        <v>0</v>
      </c>
      <c r="G200" s="29">
        <f t="shared" si="37"/>
        <v>0</v>
      </c>
      <c r="H200" s="29">
        <f t="shared" si="38"/>
        <v>0</v>
      </c>
      <c r="I200" s="29">
        <f t="shared" si="39"/>
        <v>0</v>
      </c>
      <c r="J200" s="29">
        <f t="shared" si="40"/>
        <v>0</v>
      </c>
      <c r="K200" s="29">
        <f t="shared" ca="1" si="31"/>
        <v>2.0755076647295282E-4</v>
      </c>
      <c r="L200" s="29">
        <f t="shared" ca="1" si="41"/>
        <v>4.3077320663510195E-8</v>
      </c>
      <c r="M200" s="29">
        <f t="shared" ca="1" si="32"/>
        <v>756624.03623349359</v>
      </c>
      <c r="N200" s="29">
        <f t="shared" ca="1" si="33"/>
        <v>822486.41740706237</v>
      </c>
      <c r="O200" s="29">
        <f t="shared" ca="1" si="34"/>
        <v>51166.366747006585</v>
      </c>
      <c r="P200" s="17">
        <f t="shared" ca="1" si="42"/>
        <v>-2.0755076647295282E-4</v>
      </c>
    </row>
    <row r="201" spans="4:16">
      <c r="D201" s="69">
        <f t="shared" si="35"/>
        <v>0</v>
      </c>
      <c r="E201" s="69">
        <f t="shared" si="35"/>
        <v>0</v>
      </c>
      <c r="F201" s="29">
        <f t="shared" si="36"/>
        <v>0</v>
      </c>
      <c r="G201" s="29">
        <f t="shared" si="37"/>
        <v>0</v>
      </c>
      <c r="H201" s="29">
        <f t="shared" si="38"/>
        <v>0</v>
      </c>
      <c r="I201" s="29">
        <f t="shared" si="39"/>
        <v>0</v>
      </c>
      <c r="J201" s="29">
        <f t="shared" si="40"/>
        <v>0</v>
      </c>
      <c r="K201" s="29">
        <f t="shared" ca="1" si="31"/>
        <v>2.0755076647295282E-4</v>
      </c>
      <c r="L201" s="29">
        <f t="shared" ca="1" si="41"/>
        <v>4.3077320663510195E-8</v>
      </c>
      <c r="M201" s="29">
        <f t="shared" ca="1" si="32"/>
        <v>756624.03623349359</v>
      </c>
      <c r="N201" s="29">
        <f t="shared" ca="1" si="33"/>
        <v>822486.41740706237</v>
      </c>
      <c r="O201" s="29">
        <f t="shared" ca="1" si="34"/>
        <v>51166.366747006585</v>
      </c>
      <c r="P201" s="17">
        <f t="shared" ca="1" si="42"/>
        <v>-2.0755076647295282E-4</v>
      </c>
    </row>
    <row r="202" spans="4:16">
      <c r="D202" s="69">
        <f t="shared" si="35"/>
        <v>0</v>
      </c>
      <c r="E202" s="69">
        <f t="shared" si="35"/>
        <v>0</v>
      </c>
      <c r="F202" s="29">
        <f t="shared" si="36"/>
        <v>0</v>
      </c>
      <c r="G202" s="29">
        <f t="shared" si="37"/>
        <v>0</v>
      </c>
      <c r="H202" s="29">
        <f t="shared" si="38"/>
        <v>0</v>
      </c>
      <c r="I202" s="29">
        <f t="shared" si="39"/>
        <v>0</v>
      </c>
      <c r="J202" s="29">
        <f t="shared" si="40"/>
        <v>0</v>
      </c>
      <c r="K202" s="29">
        <f t="shared" ca="1" si="31"/>
        <v>2.0755076647295282E-4</v>
      </c>
      <c r="L202" s="29">
        <f t="shared" ca="1" si="41"/>
        <v>4.3077320663510195E-8</v>
      </c>
      <c r="M202" s="29">
        <f t="shared" ca="1" si="32"/>
        <v>756624.03623349359</v>
      </c>
      <c r="N202" s="29">
        <f t="shared" ca="1" si="33"/>
        <v>822486.41740706237</v>
      </c>
      <c r="O202" s="29">
        <f t="shared" ca="1" si="34"/>
        <v>51166.366747006585</v>
      </c>
      <c r="P202" s="17">
        <f t="shared" ca="1" si="42"/>
        <v>-2.0755076647295282E-4</v>
      </c>
    </row>
    <row r="203" spans="4:16">
      <c r="D203" s="69">
        <f t="shared" si="35"/>
        <v>0</v>
      </c>
      <c r="E203" s="69">
        <f t="shared" si="35"/>
        <v>0</v>
      </c>
      <c r="F203" s="29">
        <f t="shared" si="36"/>
        <v>0</v>
      </c>
      <c r="G203" s="29">
        <f t="shared" si="37"/>
        <v>0</v>
      </c>
      <c r="H203" s="29">
        <f t="shared" si="38"/>
        <v>0</v>
      </c>
      <c r="I203" s="29">
        <f t="shared" si="39"/>
        <v>0</v>
      </c>
      <c r="J203" s="29">
        <f t="shared" si="40"/>
        <v>0</v>
      </c>
      <c r="K203" s="29">
        <f t="shared" ca="1" si="31"/>
        <v>2.0755076647295282E-4</v>
      </c>
      <c r="L203" s="29">
        <f t="shared" ca="1" si="41"/>
        <v>4.3077320663510195E-8</v>
      </c>
      <c r="M203" s="29">
        <f t="shared" ca="1" si="32"/>
        <v>756624.03623349359</v>
      </c>
      <c r="N203" s="29">
        <f t="shared" ca="1" si="33"/>
        <v>822486.41740706237</v>
      </c>
      <c r="O203" s="29">
        <f t="shared" ca="1" si="34"/>
        <v>51166.366747006585</v>
      </c>
      <c r="P203" s="17">
        <f t="shared" ca="1" si="42"/>
        <v>-2.0755076647295282E-4</v>
      </c>
    </row>
    <row r="204" spans="4:16">
      <c r="D204" s="69">
        <f t="shared" si="35"/>
        <v>0</v>
      </c>
      <c r="E204" s="69">
        <f t="shared" si="35"/>
        <v>0</v>
      </c>
      <c r="F204" s="29">
        <f t="shared" si="36"/>
        <v>0</v>
      </c>
      <c r="G204" s="29">
        <f t="shared" si="37"/>
        <v>0</v>
      </c>
      <c r="H204" s="29">
        <f t="shared" si="38"/>
        <v>0</v>
      </c>
      <c r="I204" s="29">
        <f t="shared" si="39"/>
        <v>0</v>
      </c>
      <c r="J204" s="29">
        <f t="shared" si="40"/>
        <v>0</v>
      </c>
      <c r="K204" s="29">
        <f t="shared" ca="1" si="31"/>
        <v>2.0755076647295282E-4</v>
      </c>
      <c r="L204" s="29">
        <f t="shared" ca="1" si="41"/>
        <v>4.3077320663510195E-8</v>
      </c>
      <c r="M204" s="29">
        <f t="shared" ca="1" si="32"/>
        <v>756624.03623349359</v>
      </c>
      <c r="N204" s="29">
        <f t="shared" ca="1" si="33"/>
        <v>822486.41740706237</v>
      </c>
      <c r="O204" s="29">
        <f t="shared" ca="1" si="34"/>
        <v>51166.366747006585</v>
      </c>
      <c r="P204" s="17">
        <f t="shared" ca="1" si="42"/>
        <v>-2.0755076647295282E-4</v>
      </c>
    </row>
    <row r="205" spans="4:16">
      <c r="D205" s="69">
        <f t="shared" si="35"/>
        <v>0</v>
      </c>
      <c r="E205" s="69">
        <f t="shared" si="35"/>
        <v>0</v>
      </c>
      <c r="F205" s="29">
        <f t="shared" si="36"/>
        <v>0</v>
      </c>
      <c r="G205" s="29">
        <f t="shared" si="37"/>
        <v>0</v>
      </c>
      <c r="H205" s="29">
        <f t="shared" si="38"/>
        <v>0</v>
      </c>
      <c r="I205" s="29">
        <f t="shared" si="39"/>
        <v>0</v>
      </c>
      <c r="J205" s="29">
        <f t="shared" si="40"/>
        <v>0</v>
      </c>
      <c r="K205" s="29">
        <f t="shared" ca="1" si="31"/>
        <v>2.0755076647295282E-4</v>
      </c>
      <c r="L205" s="29">
        <f t="shared" ca="1" si="41"/>
        <v>4.3077320663510195E-8</v>
      </c>
      <c r="M205" s="29">
        <f t="shared" ca="1" si="32"/>
        <v>756624.03623349359</v>
      </c>
      <c r="N205" s="29">
        <f t="shared" ca="1" si="33"/>
        <v>822486.41740706237</v>
      </c>
      <c r="O205" s="29">
        <f t="shared" ca="1" si="34"/>
        <v>51166.366747006585</v>
      </c>
      <c r="P205" s="17">
        <f t="shared" ca="1" si="42"/>
        <v>-2.0755076647295282E-4</v>
      </c>
    </row>
    <row r="206" spans="4:16">
      <c r="D206" s="69">
        <f t="shared" si="35"/>
        <v>0</v>
      </c>
      <c r="E206" s="69">
        <f t="shared" si="35"/>
        <v>0</v>
      </c>
      <c r="F206" s="29">
        <f t="shared" si="36"/>
        <v>0</v>
      </c>
      <c r="G206" s="29">
        <f t="shared" si="37"/>
        <v>0</v>
      </c>
      <c r="H206" s="29">
        <f t="shared" si="38"/>
        <v>0</v>
      </c>
      <c r="I206" s="29">
        <f t="shared" si="39"/>
        <v>0</v>
      </c>
      <c r="J206" s="29">
        <f t="shared" si="40"/>
        <v>0</v>
      </c>
      <c r="K206" s="29">
        <f t="shared" ca="1" si="31"/>
        <v>2.0755076647295282E-4</v>
      </c>
      <c r="L206" s="29">
        <f t="shared" ca="1" si="41"/>
        <v>4.3077320663510195E-8</v>
      </c>
      <c r="M206" s="29">
        <f t="shared" ca="1" si="32"/>
        <v>756624.03623349359</v>
      </c>
      <c r="N206" s="29">
        <f t="shared" ca="1" si="33"/>
        <v>822486.41740706237</v>
      </c>
      <c r="O206" s="29">
        <f t="shared" ca="1" si="34"/>
        <v>51166.366747006585</v>
      </c>
      <c r="P206" s="17">
        <f t="shared" ca="1" si="42"/>
        <v>-2.0755076647295282E-4</v>
      </c>
    </row>
    <row r="207" spans="4:16">
      <c r="D207" s="69">
        <f t="shared" si="35"/>
        <v>0</v>
      </c>
      <c r="E207" s="69">
        <f t="shared" si="35"/>
        <v>0</v>
      </c>
      <c r="F207" s="29">
        <f t="shared" si="36"/>
        <v>0</v>
      </c>
      <c r="G207" s="29">
        <f t="shared" si="37"/>
        <v>0</v>
      </c>
      <c r="H207" s="29">
        <f t="shared" si="38"/>
        <v>0</v>
      </c>
      <c r="I207" s="29">
        <f t="shared" si="39"/>
        <v>0</v>
      </c>
      <c r="J207" s="29">
        <f t="shared" si="40"/>
        <v>0</v>
      </c>
      <c r="K207" s="29">
        <f t="shared" ca="1" si="31"/>
        <v>2.0755076647295282E-4</v>
      </c>
      <c r="L207" s="29">
        <f t="shared" ca="1" si="41"/>
        <v>4.3077320663510195E-8</v>
      </c>
      <c r="M207" s="29">
        <f t="shared" ca="1" si="32"/>
        <v>756624.03623349359</v>
      </c>
      <c r="N207" s="29">
        <f t="shared" ca="1" si="33"/>
        <v>822486.41740706237</v>
      </c>
      <c r="O207" s="29">
        <f t="shared" ca="1" si="34"/>
        <v>51166.366747006585</v>
      </c>
      <c r="P207" s="17">
        <f t="shared" ca="1" si="42"/>
        <v>-2.0755076647295282E-4</v>
      </c>
    </row>
    <row r="208" spans="4:16">
      <c r="D208" s="69">
        <f t="shared" si="35"/>
        <v>0</v>
      </c>
      <c r="E208" s="69">
        <f t="shared" si="35"/>
        <v>0</v>
      </c>
      <c r="F208" s="29">
        <f t="shared" si="36"/>
        <v>0</v>
      </c>
      <c r="G208" s="29">
        <f t="shared" si="37"/>
        <v>0</v>
      </c>
      <c r="H208" s="29">
        <f t="shared" si="38"/>
        <v>0</v>
      </c>
      <c r="I208" s="29">
        <f t="shared" si="39"/>
        <v>0</v>
      </c>
      <c r="J208" s="29">
        <f t="shared" si="40"/>
        <v>0</v>
      </c>
      <c r="K208" s="29">
        <f t="shared" ca="1" si="31"/>
        <v>2.0755076647295282E-4</v>
      </c>
      <c r="L208" s="29">
        <f t="shared" ca="1" si="41"/>
        <v>4.3077320663510195E-8</v>
      </c>
      <c r="M208" s="29">
        <f t="shared" ca="1" si="32"/>
        <v>756624.03623349359</v>
      </c>
      <c r="N208" s="29">
        <f t="shared" ca="1" si="33"/>
        <v>822486.41740706237</v>
      </c>
      <c r="O208" s="29">
        <f t="shared" ca="1" si="34"/>
        <v>51166.366747006585</v>
      </c>
      <c r="P208" s="17">
        <f t="shared" ca="1" si="42"/>
        <v>-2.0755076647295282E-4</v>
      </c>
    </row>
    <row r="209" spans="4:16">
      <c r="D209" s="69">
        <f t="shared" si="35"/>
        <v>0</v>
      </c>
      <c r="E209" s="69">
        <f t="shared" si="35"/>
        <v>0</v>
      </c>
      <c r="F209" s="29">
        <f t="shared" si="36"/>
        <v>0</v>
      </c>
      <c r="G209" s="29">
        <f t="shared" si="37"/>
        <v>0</v>
      </c>
      <c r="H209" s="29">
        <f t="shared" si="38"/>
        <v>0</v>
      </c>
      <c r="I209" s="29">
        <f t="shared" si="39"/>
        <v>0</v>
      </c>
      <c r="J209" s="29">
        <f t="shared" si="40"/>
        <v>0</v>
      </c>
      <c r="K209" s="29">
        <f t="shared" ref="K209:K233" ca="1" si="43">+E$4+E$5*D209+E$6*D209^2</f>
        <v>2.0755076647295282E-4</v>
      </c>
      <c r="L209" s="29">
        <f t="shared" ca="1" si="41"/>
        <v>4.3077320663510195E-8</v>
      </c>
      <c r="M209" s="29">
        <f t="shared" ref="M209:M233" ca="1" si="44">(M$1-M$2*D209+M$3*F209)^2</f>
        <v>756624.03623349359</v>
      </c>
      <c r="N209" s="29">
        <f t="shared" ref="N209:N233" ca="1" si="45">(-M$2+M$4*D209-M$5*F209)^2</f>
        <v>822486.41740706237</v>
      </c>
      <c r="O209" s="29">
        <f t="shared" ref="O209:O233" ca="1" si="46">+(M$3-D209*M$5+F209*M$6)^2</f>
        <v>51166.366747006585</v>
      </c>
      <c r="P209" s="17">
        <f t="shared" ca="1" si="42"/>
        <v>-2.0755076647295282E-4</v>
      </c>
    </row>
    <row r="210" spans="4:16">
      <c r="D210" s="69">
        <f t="shared" si="35"/>
        <v>0</v>
      </c>
      <c r="E210" s="69">
        <f t="shared" si="35"/>
        <v>0</v>
      </c>
      <c r="F210" s="29">
        <f t="shared" si="36"/>
        <v>0</v>
      </c>
      <c r="G210" s="29">
        <f t="shared" si="37"/>
        <v>0</v>
      </c>
      <c r="H210" s="29">
        <f t="shared" si="38"/>
        <v>0</v>
      </c>
      <c r="I210" s="29">
        <f t="shared" si="39"/>
        <v>0</v>
      </c>
      <c r="J210" s="29">
        <f t="shared" si="40"/>
        <v>0</v>
      </c>
      <c r="K210" s="29">
        <f t="shared" ca="1" si="43"/>
        <v>2.0755076647295282E-4</v>
      </c>
      <c r="L210" s="29">
        <f t="shared" ca="1" si="41"/>
        <v>4.3077320663510195E-8</v>
      </c>
      <c r="M210" s="29">
        <f t="shared" ca="1" si="44"/>
        <v>756624.03623349359</v>
      </c>
      <c r="N210" s="29">
        <f t="shared" ca="1" si="45"/>
        <v>822486.41740706237</v>
      </c>
      <c r="O210" s="29">
        <f t="shared" ca="1" si="46"/>
        <v>51166.366747006585</v>
      </c>
      <c r="P210" s="17">
        <f t="shared" ca="1" si="42"/>
        <v>-2.0755076647295282E-4</v>
      </c>
    </row>
    <row r="211" spans="4:16">
      <c r="D211" s="69">
        <f t="shared" si="35"/>
        <v>0</v>
      </c>
      <c r="E211" s="69">
        <f t="shared" si="35"/>
        <v>0</v>
      </c>
      <c r="F211" s="29">
        <f t="shared" si="36"/>
        <v>0</v>
      </c>
      <c r="G211" s="29">
        <f t="shared" si="37"/>
        <v>0</v>
      </c>
      <c r="H211" s="29">
        <f t="shared" si="38"/>
        <v>0</v>
      </c>
      <c r="I211" s="29">
        <f t="shared" si="39"/>
        <v>0</v>
      </c>
      <c r="J211" s="29">
        <f t="shared" si="40"/>
        <v>0</v>
      </c>
      <c r="K211" s="29">
        <f t="shared" ca="1" si="43"/>
        <v>2.0755076647295282E-4</v>
      </c>
      <c r="L211" s="29">
        <f t="shared" ca="1" si="41"/>
        <v>4.3077320663510195E-8</v>
      </c>
      <c r="M211" s="29">
        <f t="shared" ca="1" si="44"/>
        <v>756624.03623349359</v>
      </c>
      <c r="N211" s="29">
        <f t="shared" ca="1" si="45"/>
        <v>822486.41740706237</v>
      </c>
      <c r="O211" s="29">
        <f t="shared" ca="1" si="46"/>
        <v>51166.366747006585</v>
      </c>
      <c r="P211" s="17">
        <f t="shared" ca="1" si="42"/>
        <v>-2.0755076647295282E-4</v>
      </c>
    </row>
    <row r="212" spans="4:16">
      <c r="D212" s="69">
        <f t="shared" si="35"/>
        <v>0</v>
      </c>
      <c r="E212" s="69">
        <f t="shared" si="35"/>
        <v>0</v>
      </c>
      <c r="F212" s="29">
        <f t="shared" si="36"/>
        <v>0</v>
      </c>
      <c r="G212" s="29">
        <f t="shared" si="37"/>
        <v>0</v>
      </c>
      <c r="H212" s="29">
        <f t="shared" si="38"/>
        <v>0</v>
      </c>
      <c r="I212" s="29">
        <f t="shared" si="39"/>
        <v>0</v>
      </c>
      <c r="J212" s="29">
        <f t="shared" si="40"/>
        <v>0</v>
      </c>
      <c r="K212" s="29">
        <f t="shared" ca="1" si="43"/>
        <v>2.0755076647295282E-4</v>
      </c>
      <c r="L212" s="29">
        <f t="shared" ca="1" si="41"/>
        <v>4.3077320663510195E-8</v>
      </c>
      <c r="M212" s="29">
        <f t="shared" ca="1" si="44"/>
        <v>756624.03623349359</v>
      </c>
      <c r="N212" s="29">
        <f t="shared" ca="1" si="45"/>
        <v>822486.41740706237</v>
      </c>
      <c r="O212" s="29">
        <f t="shared" ca="1" si="46"/>
        <v>51166.366747006585</v>
      </c>
      <c r="P212" s="17">
        <f t="shared" ca="1" si="42"/>
        <v>-2.0755076647295282E-4</v>
      </c>
    </row>
    <row r="213" spans="4:16">
      <c r="D213" s="69">
        <f t="shared" si="35"/>
        <v>0</v>
      </c>
      <c r="E213" s="69">
        <f t="shared" si="35"/>
        <v>0</v>
      </c>
      <c r="F213" s="29">
        <f t="shared" si="36"/>
        <v>0</v>
      </c>
      <c r="G213" s="29">
        <f t="shared" si="37"/>
        <v>0</v>
      </c>
      <c r="H213" s="29">
        <f t="shared" si="38"/>
        <v>0</v>
      </c>
      <c r="I213" s="29">
        <f t="shared" si="39"/>
        <v>0</v>
      </c>
      <c r="J213" s="29">
        <f t="shared" si="40"/>
        <v>0</v>
      </c>
      <c r="K213" s="29">
        <f t="shared" ca="1" si="43"/>
        <v>2.0755076647295282E-4</v>
      </c>
      <c r="L213" s="29">
        <f t="shared" ca="1" si="41"/>
        <v>4.3077320663510195E-8</v>
      </c>
      <c r="M213" s="29">
        <f t="shared" ca="1" si="44"/>
        <v>756624.03623349359</v>
      </c>
      <c r="N213" s="29">
        <f t="shared" ca="1" si="45"/>
        <v>822486.41740706237</v>
      </c>
      <c r="O213" s="29">
        <f t="shared" ca="1" si="46"/>
        <v>51166.366747006585</v>
      </c>
      <c r="P213" s="17">
        <f t="shared" ca="1" si="42"/>
        <v>-2.0755076647295282E-4</v>
      </c>
    </row>
    <row r="214" spans="4:16">
      <c r="D214" s="69">
        <f t="shared" si="35"/>
        <v>0</v>
      </c>
      <c r="E214" s="69">
        <f t="shared" si="35"/>
        <v>0</v>
      </c>
      <c r="F214" s="29">
        <f t="shared" si="36"/>
        <v>0</v>
      </c>
      <c r="G214" s="29">
        <f t="shared" si="37"/>
        <v>0</v>
      </c>
      <c r="H214" s="29">
        <f t="shared" si="38"/>
        <v>0</v>
      </c>
      <c r="I214" s="29">
        <f t="shared" si="39"/>
        <v>0</v>
      </c>
      <c r="J214" s="29">
        <f t="shared" si="40"/>
        <v>0</v>
      </c>
      <c r="K214" s="29">
        <f t="shared" ca="1" si="43"/>
        <v>2.0755076647295282E-4</v>
      </c>
      <c r="L214" s="29">
        <f t="shared" ca="1" si="41"/>
        <v>4.3077320663510195E-8</v>
      </c>
      <c r="M214" s="29">
        <f t="shared" ca="1" si="44"/>
        <v>756624.03623349359</v>
      </c>
      <c r="N214" s="29">
        <f t="shared" ca="1" si="45"/>
        <v>822486.41740706237</v>
      </c>
      <c r="O214" s="29">
        <f t="shared" ca="1" si="46"/>
        <v>51166.366747006585</v>
      </c>
      <c r="P214" s="17">
        <f t="shared" ca="1" si="42"/>
        <v>-2.0755076647295282E-4</v>
      </c>
    </row>
    <row r="215" spans="4:16">
      <c r="D215" s="69">
        <f t="shared" ref="D215:E233" si="47">A215/A$18</f>
        <v>0</v>
      </c>
      <c r="E215" s="69">
        <f t="shared" si="47"/>
        <v>0</v>
      </c>
      <c r="F215" s="29">
        <f t="shared" ref="F215:F233" si="48">D215*D215</f>
        <v>0</v>
      </c>
      <c r="G215" s="29">
        <f t="shared" ref="G215:G233" si="49">D215*F215</f>
        <v>0</v>
      </c>
      <c r="H215" s="29">
        <f t="shared" ref="H215:H233" si="50">F215*F215</f>
        <v>0</v>
      </c>
      <c r="I215" s="29">
        <f t="shared" ref="I215:I233" si="51">E215*D215</f>
        <v>0</v>
      </c>
      <c r="J215" s="29">
        <f t="shared" ref="J215:J233" si="52">I215*D215</f>
        <v>0</v>
      </c>
      <c r="K215" s="29">
        <f t="shared" ca="1" si="43"/>
        <v>2.0755076647295282E-4</v>
      </c>
      <c r="L215" s="29">
        <f t="shared" ref="L215:L233" ca="1" si="53">+(K215-E215)^2</f>
        <v>4.3077320663510195E-8</v>
      </c>
      <c r="M215" s="29">
        <f t="shared" ca="1" si="44"/>
        <v>756624.03623349359</v>
      </c>
      <c r="N215" s="29">
        <f t="shared" ca="1" si="45"/>
        <v>822486.41740706237</v>
      </c>
      <c r="O215" s="29">
        <f t="shared" ca="1" si="46"/>
        <v>51166.366747006585</v>
      </c>
      <c r="P215" s="17">
        <f t="shared" ref="P215:P233" ca="1" si="54">+E215-K215</f>
        <v>-2.0755076647295282E-4</v>
      </c>
    </row>
    <row r="216" spans="4:16">
      <c r="D216" s="69">
        <f t="shared" si="47"/>
        <v>0</v>
      </c>
      <c r="E216" s="69">
        <f t="shared" si="47"/>
        <v>0</v>
      </c>
      <c r="F216" s="29">
        <f t="shared" si="48"/>
        <v>0</v>
      </c>
      <c r="G216" s="29">
        <f t="shared" si="49"/>
        <v>0</v>
      </c>
      <c r="H216" s="29">
        <f t="shared" si="50"/>
        <v>0</v>
      </c>
      <c r="I216" s="29">
        <f t="shared" si="51"/>
        <v>0</v>
      </c>
      <c r="J216" s="29">
        <f t="shared" si="52"/>
        <v>0</v>
      </c>
      <c r="K216" s="29">
        <f t="shared" ca="1" si="43"/>
        <v>2.0755076647295282E-4</v>
      </c>
      <c r="L216" s="29">
        <f t="shared" ca="1" si="53"/>
        <v>4.3077320663510195E-8</v>
      </c>
      <c r="M216" s="29">
        <f t="shared" ca="1" si="44"/>
        <v>756624.03623349359</v>
      </c>
      <c r="N216" s="29">
        <f t="shared" ca="1" si="45"/>
        <v>822486.41740706237</v>
      </c>
      <c r="O216" s="29">
        <f t="shared" ca="1" si="46"/>
        <v>51166.366747006585</v>
      </c>
      <c r="P216" s="17">
        <f t="shared" ca="1" si="54"/>
        <v>-2.0755076647295282E-4</v>
      </c>
    </row>
    <row r="217" spans="4:16">
      <c r="D217" s="69">
        <f t="shared" si="47"/>
        <v>0</v>
      </c>
      <c r="E217" s="69">
        <f t="shared" si="47"/>
        <v>0</v>
      </c>
      <c r="F217" s="29">
        <f t="shared" si="48"/>
        <v>0</v>
      </c>
      <c r="G217" s="29">
        <f t="shared" si="49"/>
        <v>0</v>
      </c>
      <c r="H217" s="29">
        <f t="shared" si="50"/>
        <v>0</v>
      </c>
      <c r="I217" s="29">
        <f t="shared" si="51"/>
        <v>0</v>
      </c>
      <c r="J217" s="29">
        <f t="shared" si="52"/>
        <v>0</v>
      </c>
      <c r="K217" s="29">
        <f t="shared" ca="1" si="43"/>
        <v>2.0755076647295282E-4</v>
      </c>
      <c r="L217" s="29">
        <f t="shared" ca="1" si="53"/>
        <v>4.3077320663510195E-8</v>
      </c>
      <c r="M217" s="29">
        <f t="shared" ca="1" si="44"/>
        <v>756624.03623349359</v>
      </c>
      <c r="N217" s="29">
        <f t="shared" ca="1" si="45"/>
        <v>822486.41740706237</v>
      </c>
      <c r="O217" s="29">
        <f t="shared" ca="1" si="46"/>
        <v>51166.366747006585</v>
      </c>
      <c r="P217" s="17">
        <f t="shared" ca="1" si="54"/>
        <v>-2.0755076647295282E-4</v>
      </c>
    </row>
    <row r="218" spans="4:16">
      <c r="D218" s="69">
        <f t="shared" si="47"/>
        <v>0</v>
      </c>
      <c r="E218" s="69">
        <f t="shared" si="47"/>
        <v>0</v>
      </c>
      <c r="F218" s="29">
        <f t="shared" si="48"/>
        <v>0</v>
      </c>
      <c r="G218" s="29">
        <f t="shared" si="49"/>
        <v>0</v>
      </c>
      <c r="H218" s="29">
        <f t="shared" si="50"/>
        <v>0</v>
      </c>
      <c r="I218" s="29">
        <f t="shared" si="51"/>
        <v>0</v>
      </c>
      <c r="J218" s="29">
        <f t="shared" si="52"/>
        <v>0</v>
      </c>
      <c r="K218" s="29">
        <f t="shared" ca="1" si="43"/>
        <v>2.0755076647295282E-4</v>
      </c>
      <c r="L218" s="29">
        <f t="shared" ca="1" si="53"/>
        <v>4.3077320663510195E-8</v>
      </c>
      <c r="M218" s="29">
        <f t="shared" ca="1" si="44"/>
        <v>756624.03623349359</v>
      </c>
      <c r="N218" s="29">
        <f t="shared" ca="1" si="45"/>
        <v>822486.41740706237</v>
      </c>
      <c r="O218" s="29">
        <f t="shared" ca="1" si="46"/>
        <v>51166.366747006585</v>
      </c>
      <c r="P218" s="17">
        <f t="shared" ca="1" si="54"/>
        <v>-2.0755076647295282E-4</v>
      </c>
    </row>
    <row r="219" spans="4:16">
      <c r="D219" s="69">
        <f t="shared" si="47"/>
        <v>0</v>
      </c>
      <c r="E219" s="69">
        <f t="shared" si="47"/>
        <v>0</v>
      </c>
      <c r="F219" s="29">
        <f t="shared" si="48"/>
        <v>0</v>
      </c>
      <c r="G219" s="29">
        <f t="shared" si="49"/>
        <v>0</v>
      </c>
      <c r="H219" s="29">
        <f t="shared" si="50"/>
        <v>0</v>
      </c>
      <c r="I219" s="29">
        <f t="shared" si="51"/>
        <v>0</v>
      </c>
      <c r="J219" s="29">
        <f t="shared" si="52"/>
        <v>0</v>
      </c>
      <c r="K219" s="29">
        <f t="shared" ca="1" si="43"/>
        <v>2.0755076647295282E-4</v>
      </c>
      <c r="L219" s="29">
        <f t="shared" ca="1" si="53"/>
        <v>4.3077320663510195E-8</v>
      </c>
      <c r="M219" s="29">
        <f t="shared" ca="1" si="44"/>
        <v>756624.03623349359</v>
      </c>
      <c r="N219" s="29">
        <f t="shared" ca="1" si="45"/>
        <v>822486.41740706237</v>
      </c>
      <c r="O219" s="29">
        <f t="shared" ca="1" si="46"/>
        <v>51166.366747006585</v>
      </c>
      <c r="P219" s="17">
        <f t="shared" ca="1" si="54"/>
        <v>-2.0755076647295282E-4</v>
      </c>
    </row>
    <row r="220" spans="4:16">
      <c r="D220" s="69">
        <f t="shared" si="47"/>
        <v>0</v>
      </c>
      <c r="E220" s="69">
        <f t="shared" si="47"/>
        <v>0</v>
      </c>
      <c r="F220" s="29">
        <f t="shared" si="48"/>
        <v>0</v>
      </c>
      <c r="G220" s="29">
        <f t="shared" si="49"/>
        <v>0</v>
      </c>
      <c r="H220" s="29">
        <f t="shared" si="50"/>
        <v>0</v>
      </c>
      <c r="I220" s="29">
        <f t="shared" si="51"/>
        <v>0</v>
      </c>
      <c r="J220" s="29">
        <f t="shared" si="52"/>
        <v>0</v>
      </c>
      <c r="K220" s="29">
        <f t="shared" ca="1" si="43"/>
        <v>2.0755076647295282E-4</v>
      </c>
      <c r="L220" s="29">
        <f t="shared" ca="1" si="53"/>
        <v>4.3077320663510195E-8</v>
      </c>
      <c r="M220" s="29">
        <f t="shared" ca="1" si="44"/>
        <v>756624.03623349359</v>
      </c>
      <c r="N220" s="29">
        <f t="shared" ca="1" si="45"/>
        <v>822486.41740706237</v>
      </c>
      <c r="O220" s="29">
        <f t="shared" ca="1" si="46"/>
        <v>51166.366747006585</v>
      </c>
      <c r="P220" s="17">
        <f t="shared" ca="1" si="54"/>
        <v>-2.0755076647295282E-4</v>
      </c>
    </row>
    <row r="221" spans="4:16">
      <c r="D221" s="69">
        <f t="shared" si="47"/>
        <v>0</v>
      </c>
      <c r="E221" s="69">
        <f t="shared" si="47"/>
        <v>0</v>
      </c>
      <c r="F221" s="29">
        <f t="shared" si="48"/>
        <v>0</v>
      </c>
      <c r="G221" s="29">
        <f t="shared" si="49"/>
        <v>0</v>
      </c>
      <c r="H221" s="29">
        <f t="shared" si="50"/>
        <v>0</v>
      </c>
      <c r="I221" s="29">
        <f t="shared" si="51"/>
        <v>0</v>
      </c>
      <c r="J221" s="29">
        <f t="shared" si="52"/>
        <v>0</v>
      </c>
      <c r="K221" s="29">
        <f t="shared" ca="1" si="43"/>
        <v>2.0755076647295282E-4</v>
      </c>
      <c r="L221" s="29">
        <f t="shared" ca="1" si="53"/>
        <v>4.3077320663510195E-8</v>
      </c>
      <c r="M221" s="29">
        <f t="shared" ca="1" si="44"/>
        <v>756624.03623349359</v>
      </c>
      <c r="N221" s="29">
        <f t="shared" ca="1" si="45"/>
        <v>822486.41740706237</v>
      </c>
      <c r="O221" s="29">
        <f t="shared" ca="1" si="46"/>
        <v>51166.366747006585</v>
      </c>
      <c r="P221" s="17">
        <f t="shared" ca="1" si="54"/>
        <v>-2.0755076647295282E-4</v>
      </c>
    </row>
    <row r="222" spans="4:16">
      <c r="D222" s="69">
        <f t="shared" si="47"/>
        <v>0</v>
      </c>
      <c r="E222" s="69">
        <f t="shared" si="47"/>
        <v>0</v>
      </c>
      <c r="F222" s="29">
        <f t="shared" si="48"/>
        <v>0</v>
      </c>
      <c r="G222" s="29">
        <f t="shared" si="49"/>
        <v>0</v>
      </c>
      <c r="H222" s="29">
        <f t="shared" si="50"/>
        <v>0</v>
      </c>
      <c r="I222" s="29">
        <f t="shared" si="51"/>
        <v>0</v>
      </c>
      <c r="J222" s="29">
        <f t="shared" si="52"/>
        <v>0</v>
      </c>
      <c r="K222" s="29">
        <f t="shared" ca="1" si="43"/>
        <v>2.0755076647295282E-4</v>
      </c>
      <c r="L222" s="29">
        <f t="shared" ca="1" si="53"/>
        <v>4.3077320663510195E-8</v>
      </c>
      <c r="M222" s="29">
        <f t="shared" ca="1" si="44"/>
        <v>756624.03623349359</v>
      </c>
      <c r="N222" s="29">
        <f t="shared" ca="1" si="45"/>
        <v>822486.41740706237</v>
      </c>
      <c r="O222" s="29">
        <f t="shared" ca="1" si="46"/>
        <v>51166.366747006585</v>
      </c>
      <c r="P222" s="17">
        <f t="shared" ca="1" si="54"/>
        <v>-2.0755076647295282E-4</v>
      </c>
    </row>
    <row r="223" spans="4:16">
      <c r="D223" s="69">
        <f t="shared" si="47"/>
        <v>0</v>
      </c>
      <c r="E223" s="69">
        <f t="shared" si="47"/>
        <v>0</v>
      </c>
      <c r="F223" s="29">
        <f t="shared" si="48"/>
        <v>0</v>
      </c>
      <c r="G223" s="29">
        <f t="shared" si="49"/>
        <v>0</v>
      </c>
      <c r="H223" s="29">
        <f t="shared" si="50"/>
        <v>0</v>
      </c>
      <c r="I223" s="29">
        <f t="shared" si="51"/>
        <v>0</v>
      </c>
      <c r="J223" s="29">
        <f t="shared" si="52"/>
        <v>0</v>
      </c>
      <c r="K223" s="29">
        <f t="shared" ca="1" si="43"/>
        <v>2.0755076647295282E-4</v>
      </c>
      <c r="L223" s="29">
        <f t="shared" ca="1" si="53"/>
        <v>4.3077320663510195E-8</v>
      </c>
      <c r="M223" s="29">
        <f t="shared" ca="1" si="44"/>
        <v>756624.03623349359</v>
      </c>
      <c r="N223" s="29">
        <f t="shared" ca="1" si="45"/>
        <v>822486.41740706237</v>
      </c>
      <c r="O223" s="29">
        <f t="shared" ca="1" si="46"/>
        <v>51166.366747006585</v>
      </c>
      <c r="P223" s="17">
        <f t="shared" ca="1" si="54"/>
        <v>-2.0755076647295282E-4</v>
      </c>
    </row>
    <row r="224" spans="4:16">
      <c r="D224" s="69">
        <f t="shared" si="47"/>
        <v>0</v>
      </c>
      <c r="E224" s="69">
        <f t="shared" si="47"/>
        <v>0</v>
      </c>
      <c r="F224" s="29">
        <f t="shared" si="48"/>
        <v>0</v>
      </c>
      <c r="G224" s="29">
        <f t="shared" si="49"/>
        <v>0</v>
      </c>
      <c r="H224" s="29">
        <f t="shared" si="50"/>
        <v>0</v>
      </c>
      <c r="I224" s="29">
        <f t="shared" si="51"/>
        <v>0</v>
      </c>
      <c r="J224" s="29">
        <f t="shared" si="52"/>
        <v>0</v>
      </c>
      <c r="K224" s="29">
        <f t="shared" ca="1" si="43"/>
        <v>2.0755076647295282E-4</v>
      </c>
      <c r="L224" s="29">
        <f t="shared" ca="1" si="53"/>
        <v>4.3077320663510195E-8</v>
      </c>
      <c r="M224" s="29">
        <f t="shared" ca="1" si="44"/>
        <v>756624.03623349359</v>
      </c>
      <c r="N224" s="29">
        <f t="shared" ca="1" si="45"/>
        <v>822486.41740706237</v>
      </c>
      <c r="O224" s="29">
        <f t="shared" ca="1" si="46"/>
        <v>51166.366747006585</v>
      </c>
      <c r="P224" s="17">
        <f t="shared" ca="1" si="54"/>
        <v>-2.0755076647295282E-4</v>
      </c>
    </row>
    <row r="225" spans="4:16">
      <c r="D225" s="69">
        <f t="shared" si="47"/>
        <v>0</v>
      </c>
      <c r="E225" s="69">
        <f t="shared" si="47"/>
        <v>0</v>
      </c>
      <c r="F225" s="29">
        <f t="shared" si="48"/>
        <v>0</v>
      </c>
      <c r="G225" s="29">
        <f t="shared" si="49"/>
        <v>0</v>
      </c>
      <c r="H225" s="29">
        <f t="shared" si="50"/>
        <v>0</v>
      </c>
      <c r="I225" s="29">
        <f t="shared" si="51"/>
        <v>0</v>
      </c>
      <c r="J225" s="29">
        <f t="shared" si="52"/>
        <v>0</v>
      </c>
      <c r="K225" s="29">
        <f t="shared" ca="1" si="43"/>
        <v>2.0755076647295282E-4</v>
      </c>
      <c r="L225" s="29">
        <f t="shared" ca="1" si="53"/>
        <v>4.3077320663510195E-8</v>
      </c>
      <c r="M225" s="29">
        <f t="shared" ca="1" si="44"/>
        <v>756624.03623349359</v>
      </c>
      <c r="N225" s="29">
        <f t="shared" ca="1" si="45"/>
        <v>822486.41740706237</v>
      </c>
      <c r="O225" s="29">
        <f t="shared" ca="1" si="46"/>
        <v>51166.366747006585</v>
      </c>
      <c r="P225" s="17">
        <f t="shared" ca="1" si="54"/>
        <v>-2.0755076647295282E-4</v>
      </c>
    </row>
    <row r="226" spans="4:16">
      <c r="D226" s="69">
        <f t="shared" si="47"/>
        <v>0</v>
      </c>
      <c r="E226" s="69">
        <f t="shared" si="47"/>
        <v>0</v>
      </c>
      <c r="F226" s="29">
        <f t="shared" si="48"/>
        <v>0</v>
      </c>
      <c r="G226" s="29">
        <f t="shared" si="49"/>
        <v>0</v>
      </c>
      <c r="H226" s="29">
        <f t="shared" si="50"/>
        <v>0</v>
      </c>
      <c r="I226" s="29">
        <f t="shared" si="51"/>
        <v>0</v>
      </c>
      <c r="J226" s="29">
        <f t="shared" si="52"/>
        <v>0</v>
      </c>
      <c r="K226" s="29">
        <f t="shared" ca="1" si="43"/>
        <v>2.0755076647295282E-4</v>
      </c>
      <c r="L226" s="29">
        <f t="shared" ca="1" si="53"/>
        <v>4.3077320663510195E-8</v>
      </c>
      <c r="M226" s="29">
        <f t="shared" ca="1" si="44"/>
        <v>756624.03623349359</v>
      </c>
      <c r="N226" s="29">
        <f t="shared" ca="1" si="45"/>
        <v>822486.41740706237</v>
      </c>
      <c r="O226" s="29">
        <f t="shared" ca="1" si="46"/>
        <v>51166.366747006585</v>
      </c>
      <c r="P226" s="17">
        <f t="shared" ca="1" si="54"/>
        <v>-2.0755076647295282E-4</v>
      </c>
    </row>
    <row r="227" spans="4:16">
      <c r="D227" s="69">
        <f t="shared" si="47"/>
        <v>0</v>
      </c>
      <c r="E227" s="69">
        <f t="shared" si="47"/>
        <v>0</v>
      </c>
      <c r="F227" s="29">
        <f t="shared" si="48"/>
        <v>0</v>
      </c>
      <c r="G227" s="29">
        <f t="shared" si="49"/>
        <v>0</v>
      </c>
      <c r="H227" s="29">
        <f t="shared" si="50"/>
        <v>0</v>
      </c>
      <c r="I227" s="29">
        <f t="shared" si="51"/>
        <v>0</v>
      </c>
      <c r="J227" s="29">
        <f t="shared" si="52"/>
        <v>0</v>
      </c>
      <c r="K227" s="29">
        <f t="shared" ca="1" si="43"/>
        <v>2.0755076647295282E-4</v>
      </c>
      <c r="L227" s="29">
        <f t="shared" ca="1" si="53"/>
        <v>4.3077320663510195E-8</v>
      </c>
      <c r="M227" s="29">
        <f t="shared" ca="1" si="44"/>
        <v>756624.03623349359</v>
      </c>
      <c r="N227" s="29">
        <f t="shared" ca="1" si="45"/>
        <v>822486.41740706237</v>
      </c>
      <c r="O227" s="29">
        <f t="shared" ca="1" si="46"/>
        <v>51166.366747006585</v>
      </c>
      <c r="P227" s="17">
        <f t="shared" ca="1" si="54"/>
        <v>-2.0755076647295282E-4</v>
      </c>
    </row>
    <row r="228" spans="4:16">
      <c r="D228" s="69">
        <f t="shared" si="47"/>
        <v>0</v>
      </c>
      <c r="E228" s="69">
        <f t="shared" si="47"/>
        <v>0</v>
      </c>
      <c r="F228" s="29">
        <f t="shared" si="48"/>
        <v>0</v>
      </c>
      <c r="G228" s="29">
        <f t="shared" si="49"/>
        <v>0</v>
      </c>
      <c r="H228" s="29">
        <f t="shared" si="50"/>
        <v>0</v>
      </c>
      <c r="I228" s="29">
        <f t="shared" si="51"/>
        <v>0</v>
      </c>
      <c r="J228" s="29">
        <f t="shared" si="52"/>
        <v>0</v>
      </c>
      <c r="K228" s="29">
        <f t="shared" ca="1" si="43"/>
        <v>2.0755076647295282E-4</v>
      </c>
      <c r="L228" s="29">
        <f t="shared" ca="1" si="53"/>
        <v>4.3077320663510195E-8</v>
      </c>
      <c r="M228" s="29">
        <f t="shared" ca="1" si="44"/>
        <v>756624.03623349359</v>
      </c>
      <c r="N228" s="29">
        <f t="shared" ca="1" si="45"/>
        <v>822486.41740706237</v>
      </c>
      <c r="O228" s="29">
        <f t="shared" ca="1" si="46"/>
        <v>51166.366747006585</v>
      </c>
      <c r="P228" s="17">
        <f t="shared" ca="1" si="54"/>
        <v>-2.0755076647295282E-4</v>
      </c>
    </row>
    <row r="229" spans="4:16">
      <c r="D229" s="69">
        <f t="shared" si="47"/>
        <v>0</v>
      </c>
      <c r="E229" s="69">
        <f t="shared" si="47"/>
        <v>0</v>
      </c>
      <c r="F229" s="29">
        <f t="shared" si="48"/>
        <v>0</v>
      </c>
      <c r="G229" s="29">
        <f t="shared" si="49"/>
        <v>0</v>
      </c>
      <c r="H229" s="29">
        <f t="shared" si="50"/>
        <v>0</v>
      </c>
      <c r="I229" s="29">
        <f t="shared" si="51"/>
        <v>0</v>
      </c>
      <c r="J229" s="29">
        <f t="shared" si="52"/>
        <v>0</v>
      </c>
      <c r="K229" s="29">
        <f t="shared" ca="1" si="43"/>
        <v>2.0755076647295282E-4</v>
      </c>
      <c r="L229" s="29">
        <f t="shared" ca="1" si="53"/>
        <v>4.3077320663510195E-8</v>
      </c>
      <c r="M229" s="29">
        <f t="shared" ca="1" si="44"/>
        <v>756624.03623349359</v>
      </c>
      <c r="N229" s="29">
        <f t="shared" ca="1" si="45"/>
        <v>822486.41740706237</v>
      </c>
      <c r="O229" s="29">
        <f t="shared" ca="1" si="46"/>
        <v>51166.366747006585</v>
      </c>
      <c r="P229" s="17">
        <f t="shared" ca="1" si="54"/>
        <v>-2.0755076647295282E-4</v>
      </c>
    </row>
    <row r="230" spans="4:16">
      <c r="D230" s="69">
        <f t="shared" si="47"/>
        <v>0</v>
      </c>
      <c r="E230" s="69">
        <f t="shared" si="47"/>
        <v>0</v>
      </c>
      <c r="F230" s="29">
        <f t="shared" si="48"/>
        <v>0</v>
      </c>
      <c r="G230" s="29">
        <f t="shared" si="49"/>
        <v>0</v>
      </c>
      <c r="H230" s="29">
        <f t="shared" si="50"/>
        <v>0</v>
      </c>
      <c r="I230" s="29">
        <f t="shared" si="51"/>
        <v>0</v>
      </c>
      <c r="J230" s="29">
        <f t="shared" si="52"/>
        <v>0</v>
      </c>
      <c r="K230" s="29">
        <f t="shared" ca="1" si="43"/>
        <v>2.0755076647295282E-4</v>
      </c>
      <c r="L230" s="29">
        <f t="shared" ca="1" si="53"/>
        <v>4.3077320663510195E-8</v>
      </c>
      <c r="M230" s="29">
        <f t="shared" ca="1" si="44"/>
        <v>756624.03623349359</v>
      </c>
      <c r="N230" s="29">
        <f t="shared" ca="1" si="45"/>
        <v>822486.41740706237</v>
      </c>
      <c r="O230" s="29">
        <f t="shared" ca="1" si="46"/>
        <v>51166.366747006585</v>
      </c>
      <c r="P230" s="17">
        <f t="shared" ca="1" si="54"/>
        <v>-2.0755076647295282E-4</v>
      </c>
    </row>
    <row r="231" spans="4:16">
      <c r="D231" s="69">
        <f t="shared" si="47"/>
        <v>0</v>
      </c>
      <c r="E231" s="69">
        <f t="shared" si="47"/>
        <v>0</v>
      </c>
      <c r="F231" s="29">
        <f t="shared" si="48"/>
        <v>0</v>
      </c>
      <c r="G231" s="29">
        <f t="shared" si="49"/>
        <v>0</v>
      </c>
      <c r="H231" s="29">
        <f t="shared" si="50"/>
        <v>0</v>
      </c>
      <c r="I231" s="29">
        <f t="shared" si="51"/>
        <v>0</v>
      </c>
      <c r="J231" s="29">
        <f t="shared" si="52"/>
        <v>0</v>
      </c>
      <c r="K231" s="29">
        <f t="shared" ca="1" si="43"/>
        <v>2.0755076647295282E-4</v>
      </c>
      <c r="L231" s="29">
        <f t="shared" ca="1" si="53"/>
        <v>4.3077320663510195E-8</v>
      </c>
      <c r="M231" s="29">
        <f t="shared" ca="1" si="44"/>
        <v>756624.03623349359</v>
      </c>
      <c r="N231" s="29">
        <f t="shared" ca="1" si="45"/>
        <v>822486.41740706237</v>
      </c>
      <c r="O231" s="29">
        <f t="shared" ca="1" si="46"/>
        <v>51166.366747006585</v>
      </c>
      <c r="P231" s="17">
        <f t="shared" ca="1" si="54"/>
        <v>-2.0755076647295282E-4</v>
      </c>
    </row>
    <row r="232" spans="4:16">
      <c r="D232" s="69">
        <f t="shared" si="47"/>
        <v>0</v>
      </c>
      <c r="E232" s="69">
        <f t="shared" si="47"/>
        <v>0</v>
      </c>
      <c r="F232" s="29">
        <f t="shared" si="48"/>
        <v>0</v>
      </c>
      <c r="G232" s="29">
        <f t="shared" si="49"/>
        <v>0</v>
      </c>
      <c r="H232" s="29">
        <f t="shared" si="50"/>
        <v>0</v>
      </c>
      <c r="I232" s="29">
        <f t="shared" si="51"/>
        <v>0</v>
      </c>
      <c r="J232" s="29">
        <f t="shared" si="52"/>
        <v>0</v>
      </c>
      <c r="K232" s="29">
        <f t="shared" ca="1" si="43"/>
        <v>2.0755076647295282E-4</v>
      </c>
      <c r="L232" s="29">
        <f t="shared" ca="1" si="53"/>
        <v>4.3077320663510195E-8</v>
      </c>
      <c r="M232" s="29">
        <f t="shared" ca="1" si="44"/>
        <v>756624.03623349359</v>
      </c>
      <c r="N232" s="29">
        <f t="shared" ca="1" si="45"/>
        <v>822486.41740706237</v>
      </c>
      <c r="O232" s="29">
        <f t="shared" ca="1" si="46"/>
        <v>51166.366747006585</v>
      </c>
      <c r="P232" s="17">
        <f t="shared" ca="1" si="54"/>
        <v>-2.0755076647295282E-4</v>
      </c>
    </row>
    <row r="233" spans="4:16">
      <c r="D233" s="69">
        <f t="shared" si="47"/>
        <v>0</v>
      </c>
      <c r="E233" s="69">
        <f t="shared" si="47"/>
        <v>0</v>
      </c>
      <c r="F233" s="29">
        <f t="shared" si="48"/>
        <v>0</v>
      </c>
      <c r="G233" s="29">
        <f t="shared" si="49"/>
        <v>0</v>
      </c>
      <c r="H233" s="29">
        <f t="shared" si="50"/>
        <v>0</v>
      </c>
      <c r="I233" s="29">
        <f t="shared" si="51"/>
        <v>0</v>
      </c>
      <c r="J233" s="29">
        <f t="shared" si="52"/>
        <v>0</v>
      </c>
      <c r="K233" s="29">
        <f t="shared" ca="1" si="43"/>
        <v>2.0755076647295282E-4</v>
      </c>
      <c r="L233" s="29">
        <f t="shared" ca="1" si="53"/>
        <v>4.3077320663510195E-8</v>
      </c>
      <c r="M233" s="29">
        <f t="shared" ca="1" si="44"/>
        <v>756624.03623349359</v>
      </c>
      <c r="N233" s="29">
        <f t="shared" ca="1" si="45"/>
        <v>822486.41740706237</v>
      </c>
      <c r="O233" s="29">
        <f t="shared" ca="1" si="46"/>
        <v>51166.366747006585</v>
      </c>
      <c r="P233" s="17">
        <f t="shared" ca="1" si="54"/>
        <v>-2.0755076647295282E-4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1"/>
  <sheetViews>
    <sheetView workbookViewId="0">
      <selection activeCell="A20" sqref="A20:D31"/>
    </sheetView>
  </sheetViews>
  <sheetFormatPr defaultRowHeight="12.75"/>
  <cols>
    <col min="1" max="1" width="16.42578125" customWidth="1"/>
    <col min="2" max="2" width="6" style="5" customWidth="1"/>
  </cols>
  <sheetData>
    <row r="1" spans="1:12">
      <c r="A1" t="s">
        <v>161</v>
      </c>
    </row>
    <row r="3" spans="1:12">
      <c r="A3" s="77" t="s">
        <v>162</v>
      </c>
    </row>
    <row r="11" spans="1:12">
      <c r="A11" t="s">
        <v>133</v>
      </c>
      <c r="B11" s="5" t="s">
        <v>38</v>
      </c>
      <c r="C11">
        <v>34092.603999999999</v>
      </c>
      <c r="D11" t="s">
        <v>132</v>
      </c>
      <c r="E11">
        <f>VLOOKUP(C11,'Active '!C$21:E$32,3,FALSE)</f>
        <v>-389.99328654256988</v>
      </c>
      <c r="F11">
        <v>2.5000000000000001E-3</v>
      </c>
      <c r="G11">
        <v>-390</v>
      </c>
      <c r="L11" t="s">
        <v>134</v>
      </c>
    </row>
    <row r="12" spans="1:12">
      <c r="A12" t="s">
        <v>135</v>
      </c>
      <c r="B12" s="5" t="s">
        <v>38</v>
      </c>
      <c r="C12">
        <v>34412.106</v>
      </c>
      <c r="D12" t="s">
        <v>132</v>
      </c>
      <c r="E12">
        <f>VLOOKUP(C12,'Active '!C$21:E$32,3,FALSE)</f>
        <v>0</v>
      </c>
      <c r="F12">
        <v>0</v>
      </c>
      <c r="G12">
        <v>0</v>
      </c>
      <c r="L12" t="s">
        <v>136</v>
      </c>
    </row>
    <row r="13" spans="1:12">
      <c r="A13" t="s">
        <v>133</v>
      </c>
      <c r="B13" s="5" t="s">
        <v>38</v>
      </c>
      <c r="C13">
        <v>34416.205600000001</v>
      </c>
      <c r="D13" t="s">
        <v>132</v>
      </c>
      <c r="E13">
        <f>VLOOKUP(C13,'Active '!C$21:E$32,3,FALSE)</f>
        <v>5.00408910589121</v>
      </c>
      <c r="F13">
        <v>3.3999999999999998E-3</v>
      </c>
      <c r="G13">
        <v>5</v>
      </c>
      <c r="L13" t="s">
        <v>134</v>
      </c>
    </row>
    <row r="14" spans="1:12">
      <c r="A14" t="s">
        <v>137</v>
      </c>
      <c r="B14" s="5" t="s">
        <v>38</v>
      </c>
      <c r="C14">
        <v>46086.293400000002</v>
      </c>
      <c r="D14" t="s">
        <v>132</v>
      </c>
      <c r="E14">
        <f>VLOOKUP(C14,'Active '!C$21:E$32,3,FALSE)</f>
        <v>14249.847299359173</v>
      </c>
      <c r="F14">
        <v>-1.54E-2</v>
      </c>
      <c r="G14">
        <v>14250</v>
      </c>
      <c r="L14" t="s">
        <v>138</v>
      </c>
    </row>
    <row r="15" spans="1:12">
      <c r="A15" t="s">
        <v>137</v>
      </c>
      <c r="B15" s="5" t="s">
        <v>38</v>
      </c>
      <c r="C15">
        <v>46087.116099999999</v>
      </c>
      <c r="D15" t="s">
        <v>132</v>
      </c>
      <c r="E15">
        <f>VLOOKUP(C15,'Active '!C$21:E$32,3,FALSE)</f>
        <v>14250.85151052792</v>
      </c>
      <c r="F15">
        <v>-1.1900000000000001E-2</v>
      </c>
      <c r="G15">
        <v>14251</v>
      </c>
      <c r="L15" t="s">
        <v>138</v>
      </c>
    </row>
    <row r="16" spans="1:12">
      <c r="A16" t="s">
        <v>137</v>
      </c>
      <c r="B16" s="5" t="s">
        <v>38</v>
      </c>
      <c r="C16">
        <v>46100.222999999998</v>
      </c>
      <c r="D16" t="s">
        <v>132</v>
      </c>
      <c r="E16">
        <f>VLOOKUP(C16,'Active '!C$21:E$32,3,FALSE)</f>
        <v>14266.850167836434</v>
      </c>
      <c r="F16">
        <v>-1.29E-2</v>
      </c>
      <c r="G16">
        <v>14267</v>
      </c>
      <c r="L16" t="s">
        <v>134</v>
      </c>
    </row>
    <row r="17" spans="1:12">
      <c r="A17" t="s">
        <v>137</v>
      </c>
      <c r="B17" s="5" t="s">
        <v>34</v>
      </c>
      <c r="C17">
        <v>46107.186699999998</v>
      </c>
      <c r="D17" t="s">
        <v>132</v>
      </c>
      <c r="E17">
        <f>VLOOKUP(C17,'Active '!C$21:E$32,3,FALSE)</f>
        <v>14275.35025938358</v>
      </c>
      <c r="F17">
        <v>-1.3100000000000001E-2</v>
      </c>
      <c r="G17">
        <v>14275</v>
      </c>
      <c r="L17" t="s">
        <v>138</v>
      </c>
    </row>
    <row r="18" spans="1:12">
      <c r="A18" t="s">
        <v>141</v>
      </c>
      <c r="B18" s="5" t="s">
        <v>38</v>
      </c>
      <c r="C18">
        <v>49817.136200000001</v>
      </c>
      <c r="D18" t="s">
        <v>132</v>
      </c>
      <c r="E18">
        <f>VLOOKUP(C18,'Active '!C$21:E$32,3,FALSE)</f>
        <v>18803.820811718037</v>
      </c>
      <c r="F18">
        <v>-2E-3</v>
      </c>
      <c r="G18">
        <v>18804</v>
      </c>
      <c r="L18" t="s">
        <v>134</v>
      </c>
    </row>
    <row r="19" spans="1:12">
      <c r="A19" t="s">
        <v>156</v>
      </c>
      <c r="B19" s="5" t="s">
        <v>38</v>
      </c>
      <c r="C19">
        <v>54120.615700000002</v>
      </c>
      <c r="D19" t="s">
        <v>142</v>
      </c>
      <c r="E19" t="e">
        <f>VLOOKUP(C19,'Active '!C$21:E$32,3,FALSE)</f>
        <v>#N/A</v>
      </c>
      <c r="F19">
        <v>-2.3E-3</v>
      </c>
      <c r="G19">
        <v>24057</v>
      </c>
      <c r="L19" t="s">
        <v>157</v>
      </c>
    </row>
    <row r="20" spans="1:12">
      <c r="A20" t="s">
        <v>139</v>
      </c>
      <c r="B20" s="5" t="s">
        <v>38</v>
      </c>
      <c r="C20">
        <v>48500.618999999999</v>
      </c>
      <c r="D20" t="s">
        <v>119</v>
      </c>
      <c r="E20">
        <f>VLOOKUP(C20,'Active '!C$21:E$32,3,FALSE)</f>
        <v>17196.84223375038</v>
      </c>
      <c r="F20">
        <v>3.2000000000000002E-3</v>
      </c>
      <c r="G20">
        <v>17197</v>
      </c>
      <c r="L20" t="s">
        <v>140</v>
      </c>
    </row>
    <row r="21" spans="1:12">
      <c r="A21" t="s">
        <v>143</v>
      </c>
      <c r="B21" s="5" t="s">
        <v>38</v>
      </c>
      <c r="C21">
        <v>51508.048999999999</v>
      </c>
      <c r="D21" t="s">
        <v>142</v>
      </c>
      <c r="E21">
        <f>VLOOKUP(C21,'Active '!C$21:E$32,3,FALSE)</f>
        <v>20867.797375648457</v>
      </c>
      <c r="F21">
        <v>-5.3E-3</v>
      </c>
      <c r="G21">
        <v>20868</v>
      </c>
      <c r="L21" t="s">
        <v>144</v>
      </c>
    </row>
    <row r="22" spans="1:12">
      <c r="A22" t="s">
        <v>146</v>
      </c>
      <c r="B22" s="5" t="s">
        <v>38</v>
      </c>
      <c r="C22">
        <v>53008.084999999999</v>
      </c>
      <c r="D22" t="s">
        <v>145</v>
      </c>
      <c r="E22" t="e">
        <f>VLOOKUP(C22,'Active '!C$21:E$32,3,FALSE)</f>
        <v>#N/A</v>
      </c>
      <c r="F22">
        <v>-2E-3</v>
      </c>
      <c r="G22">
        <v>22699</v>
      </c>
      <c r="L22" t="s">
        <v>147</v>
      </c>
    </row>
    <row r="23" spans="1:12">
      <c r="A23" t="s">
        <v>146</v>
      </c>
      <c r="B23" s="5" t="s">
        <v>38</v>
      </c>
      <c r="C23">
        <v>53013.03</v>
      </c>
      <c r="D23" t="s">
        <v>145</v>
      </c>
      <c r="E23" t="e">
        <f>VLOOKUP(C23,'Active '!C$21:E$32,3,FALSE)</f>
        <v>#N/A</v>
      </c>
      <c r="F23">
        <v>2.76E-2</v>
      </c>
      <c r="G23">
        <v>22705</v>
      </c>
      <c r="L23" t="s">
        <v>148</v>
      </c>
    </row>
    <row r="24" spans="1:12">
      <c r="A24" t="s">
        <v>146</v>
      </c>
      <c r="B24" s="5" t="s">
        <v>38</v>
      </c>
      <c r="C24">
        <v>53031.034</v>
      </c>
      <c r="D24" t="s">
        <v>145</v>
      </c>
      <c r="E24" t="e">
        <f>VLOOKUP(C24,'Active '!C$21:E$32,3,FALSE)</f>
        <v>#N/A</v>
      </c>
      <c r="F24">
        <v>8.2000000000000007E-3</v>
      </c>
      <c r="G24">
        <v>22727</v>
      </c>
      <c r="L24" t="s">
        <v>149</v>
      </c>
    </row>
    <row r="25" spans="1:12">
      <c r="A25" t="s">
        <v>146</v>
      </c>
      <c r="B25" s="5" t="s">
        <v>38</v>
      </c>
      <c r="C25">
        <v>53040.04</v>
      </c>
      <c r="D25" t="s">
        <v>145</v>
      </c>
      <c r="E25" t="e">
        <f>VLOOKUP(C25,'Active '!C$21:E$32,3,FALSE)</f>
        <v>#N/A</v>
      </c>
      <c r="F25">
        <v>2.5999999999999999E-3</v>
      </c>
      <c r="G25">
        <v>22738</v>
      </c>
      <c r="L25" t="s">
        <v>150</v>
      </c>
    </row>
    <row r="26" spans="1:12">
      <c r="A26" t="s">
        <v>151</v>
      </c>
      <c r="B26" s="5" t="s">
        <v>38</v>
      </c>
      <c r="C26">
        <v>53714.275500000003</v>
      </c>
      <c r="D26" t="s">
        <v>119</v>
      </c>
      <c r="E26" t="e">
        <f>VLOOKUP(C26,'Active '!C$21:E$32,3,FALSE)</f>
        <v>#N/A</v>
      </c>
      <c r="F26">
        <v>1.6999999999999999E-3</v>
      </c>
      <c r="G26">
        <v>23561</v>
      </c>
      <c r="L26" t="s">
        <v>152</v>
      </c>
    </row>
    <row r="27" spans="1:12">
      <c r="A27" t="s">
        <v>153</v>
      </c>
      <c r="B27" s="5" t="s">
        <v>38</v>
      </c>
      <c r="C27">
        <v>53778.993799999997</v>
      </c>
      <c r="D27" t="s">
        <v>119</v>
      </c>
      <c r="E27" t="e">
        <f>VLOOKUP(C27,'Active '!C$21:E$32,3,FALSE)</f>
        <v>#N/A</v>
      </c>
      <c r="F27">
        <v>-2.0000000000000001E-4</v>
      </c>
      <c r="G27">
        <v>23640</v>
      </c>
      <c r="L27" t="s">
        <v>154</v>
      </c>
    </row>
    <row r="28" spans="1:12">
      <c r="A28" t="s">
        <v>146</v>
      </c>
      <c r="B28" s="5" t="s">
        <v>38</v>
      </c>
      <c r="C28">
        <v>54109.133999999998</v>
      </c>
      <c r="D28" t="s">
        <v>145</v>
      </c>
      <c r="E28" t="e">
        <f>VLOOKUP(C28,'Active '!C$21:E$32,3,FALSE)</f>
        <v>#N/A</v>
      </c>
      <c r="F28">
        <v>-1.46E-2</v>
      </c>
      <c r="G28">
        <v>24043</v>
      </c>
      <c r="L28" t="s">
        <v>155</v>
      </c>
    </row>
    <row r="29" spans="1:12">
      <c r="A29" t="s">
        <v>146</v>
      </c>
      <c r="B29" s="5" t="s">
        <v>34</v>
      </c>
      <c r="C29">
        <v>55213.072999999997</v>
      </c>
      <c r="D29" t="s">
        <v>145</v>
      </c>
      <c r="E29" t="e">
        <f>VLOOKUP(C29,'Active '!C$21:E$32,3,FALSE)</f>
        <v>#N/A</v>
      </c>
      <c r="F29">
        <v>-5.0000000000000001E-3</v>
      </c>
      <c r="G29">
        <v>25390</v>
      </c>
      <c r="L29" t="s">
        <v>158</v>
      </c>
    </row>
    <row r="30" spans="1:12">
      <c r="A30" t="s">
        <v>146</v>
      </c>
      <c r="B30" s="5" t="s">
        <v>34</v>
      </c>
      <c r="C30">
        <v>55534.203000000001</v>
      </c>
      <c r="D30" t="s">
        <v>145</v>
      </c>
      <c r="E30" t="e">
        <f>VLOOKUP(C30,'Active '!C$21:E$32,3,FALSE)</f>
        <v>#N/A</v>
      </c>
      <c r="F30">
        <v>-1.7999999999999999E-2</v>
      </c>
      <c r="G30">
        <v>25782</v>
      </c>
      <c r="L30" t="s">
        <v>158</v>
      </c>
    </row>
    <row r="31" spans="1:12">
      <c r="A31" t="s">
        <v>153</v>
      </c>
      <c r="B31" s="5" t="s">
        <v>34</v>
      </c>
      <c r="C31">
        <v>56323.981200000002</v>
      </c>
      <c r="D31" t="s">
        <v>159</v>
      </c>
      <c r="E31" t="e">
        <f>VLOOKUP(C31,'Active '!C$21:E$32,3,FALSE)</f>
        <v>#N/A</v>
      </c>
      <c r="F31">
        <v>1.06E-2</v>
      </c>
      <c r="G31">
        <v>26746</v>
      </c>
      <c r="L31" t="s">
        <v>160</v>
      </c>
    </row>
  </sheetData>
  <phoneticPr fontId="7" type="noConversion"/>
  <hyperlinks>
    <hyperlink ref="A3" r:id="rId1" xr:uid="{00000000-0004-0000-0500-000000000000}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/>
  <sheetData/>
  <phoneticPr fontId="7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Active </vt:lpstr>
      <vt:lpstr>Active 2</vt:lpstr>
      <vt:lpstr>Active 3</vt:lpstr>
      <vt:lpstr>Active 4</vt:lpstr>
      <vt:lpstr>Q.fit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2023-08-22T07:23:20Z</dcterms:modified>
</cp:coreProperties>
</file>