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EDA537D-531D-453F-9DB2-D9637FFB04AB}" xr6:coauthVersionLast="47" xr6:coauthVersionMax="47" xr10:uidLastSave="{00000000-0000-0000-0000-000000000000}"/>
  <bookViews>
    <workbookView xWindow="13500" yWindow="315" windowWidth="14325" windowHeight="1449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27" i="1" l="1"/>
  <c r="F27" i="1"/>
  <c r="G27" i="1"/>
  <c r="L27" i="1"/>
  <c r="E29" i="1"/>
  <c r="F29" i="1"/>
  <c r="G29" i="1"/>
  <c r="E31" i="1"/>
  <c r="F31" i="1"/>
  <c r="G31" i="1"/>
  <c r="D9" i="1"/>
  <c r="C9" i="1"/>
  <c r="C21" i="1"/>
  <c r="E21" i="1"/>
  <c r="F21" i="1"/>
  <c r="G21" i="1"/>
  <c r="E22" i="1"/>
  <c r="F22" i="1"/>
  <c r="G22" i="1"/>
  <c r="E23" i="1"/>
  <c r="F23" i="1"/>
  <c r="E24" i="1"/>
  <c r="F24" i="1"/>
  <c r="E25" i="1"/>
  <c r="F25" i="1"/>
  <c r="E26" i="1"/>
  <c r="F26" i="1"/>
  <c r="E28" i="1"/>
  <c r="F28" i="1"/>
  <c r="E30" i="1"/>
  <c r="F30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G23" i="1"/>
  <c r="G24" i="1"/>
  <c r="G25" i="1"/>
  <c r="G26" i="1"/>
  <c r="G28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C11" i="1"/>
  <c r="C12" i="1"/>
  <c r="O27" i="1"/>
  <c r="Q27" i="1"/>
  <c r="L29" i="1"/>
  <c r="O29" i="1"/>
  <c r="Q29" i="1"/>
  <c r="L31" i="1"/>
  <c r="O31" i="1"/>
  <c r="Q31" i="1"/>
  <c r="L26" i="1"/>
  <c r="Q26" i="1"/>
  <c r="L28" i="1"/>
  <c r="Q28" i="1"/>
  <c r="L30" i="1"/>
  <c r="Q30" i="1"/>
  <c r="L32" i="1"/>
  <c r="Q32" i="1"/>
  <c r="L33" i="1"/>
  <c r="Q33" i="1"/>
  <c r="L34" i="1"/>
  <c r="Q34" i="1"/>
  <c r="L35" i="1"/>
  <c r="Q35" i="1"/>
  <c r="L36" i="1"/>
  <c r="Q36" i="1"/>
  <c r="L37" i="1"/>
  <c r="Q37" i="1"/>
  <c r="L38" i="1"/>
  <c r="Q38" i="1"/>
  <c r="L39" i="1"/>
  <c r="Q39" i="1"/>
  <c r="L40" i="1"/>
  <c r="Q40" i="1"/>
  <c r="L41" i="1"/>
  <c r="Q41" i="1"/>
  <c r="L42" i="1"/>
  <c r="Q42" i="1"/>
  <c r="L43" i="1"/>
  <c r="Q43" i="1"/>
  <c r="K44" i="1"/>
  <c r="Q44" i="1"/>
  <c r="K45" i="1"/>
  <c r="Q45" i="1"/>
  <c r="I25" i="1"/>
  <c r="Q25" i="1"/>
  <c r="I22" i="1"/>
  <c r="Q22" i="1"/>
  <c r="I23" i="1"/>
  <c r="Q23" i="1"/>
  <c r="I24" i="1"/>
  <c r="Q24" i="1"/>
  <c r="B2" i="1"/>
  <c r="I21" i="1"/>
  <c r="A21" i="1"/>
  <c r="F16" i="1"/>
  <c r="F17" i="1"/>
  <c r="C17" i="1"/>
  <c r="O30" i="1"/>
  <c r="O35" i="1"/>
  <c r="O39" i="1"/>
  <c r="O43" i="1"/>
  <c r="O41" i="1"/>
  <c r="O26" i="1"/>
  <c r="O33" i="1"/>
  <c r="O28" i="1"/>
  <c r="O34" i="1"/>
  <c r="O38" i="1"/>
  <c r="O42" i="1"/>
  <c r="O37" i="1"/>
  <c r="O32" i="1"/>
  <c r="O36" i="1"/>
  <c r="O40" i="1"/>
  <c r="O44" i="1"/>
  <c r="O45" i="1"/>
  <c r="Q21" i="1"/>
  <c r="O23" i="1"/>
  <c r="O24" i="1"/>
  <c r="O22" i="1"/>
  <c r="O25" i="1"/>
  <c r="C16" i="1"/>
  <c r="D18" i="1"/>
  <c r="C15" i="1"/>
  <c r="F18" i="1"/>
  <c r="O21" i="1"/>
  <c r="C18" i="1"/>
  <c r="F19" i="1"/>
</calcChain>
</file>

<file path=xl/sharedStrings.xml><?xml version="1.0" encoding="utf-8"?>
<sst xmlns="http://schemas.openxmlformats.org/spreadsheetml/2006/main" count="97" uniqueCount="51">
  <si>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</si>
  <si>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</si>
  <si>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</si>
  <si>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</si>
  <si>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</si>
  <si>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</si>
  <si>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</si>
  <si>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</si>
  <si>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</si>
  <si>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</si>
  <si>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</si>
  <si>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</si>
  <si>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</si>
  <si>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</si>
  <si>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</si>
  <si>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</si>
  <si>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</si>
  <si>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</si>
  <si>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</si>
  <si>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</si>
  <si>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</si>
  <si>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</si>
  <si>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</si>
  <si>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</si>
  <si>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</si>
  <si>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</si>
  <si>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</si>
  <si>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</si>
  <si>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</si>
  <si>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</si>
  <si>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</si>
  <si>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</si>
  <si>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</si>
  <si>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</si>
  <si>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</si>
  <si>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</si>
  <si>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</si>
  <si>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</si>
  <si>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</si>
  <si>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</si>
  <si>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</si>
  <si>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V0653 Pup</t>
  </si>
  <si>
    <t>JAVSO 49, 251</t>
  </si>
  <si>
    <t>II</t>
  </si>
  <si>
    <t>I</t>
  </si>
  <si>
    <t>JAVSO, 49, 251</t>
  </si>
  <si>
    <t>JAVSO, 48, 250</t>
  </si>
  <si>
    <t>RIX</t>
  </si>
  <si>
    <t>TESS/PNC/RAA</t>
  </si>
  <si>
    <t>TESS</t>
  </si>
  <si>
    <t>VSS SEB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</si>
</sst>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00000"/>
    <numFmt numFmtId="167" formatCode="0.0000000"/>
    <numFmt numFmtId="168" formatCode="0.0000000000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8" fontId="19" fillId="0" borderId="0" xfId="0" applyNumberFormat="1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/>
    <xf numFmtId="0" fontId="0" fillId="0" borderId="7" xfId="0" applyBorder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166" fontId="19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20" fillId="0" borderId="0" xfId="0" applyFont="1" applyAlignment="1"/>
    <xf numFmtId="167" fontId="19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V0653 Pup-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9-4D02-A494-DEFFFB7F73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  <c:pt idx="1">
                  <c:v>-2.6076499831106048E-2</c:v>
                </c:pt>
                <c:pt idx="2">
                  <c:v>-2.665900004649302E-2</c:v>
                </c:pt>
                <c:pt idx="3">
                  <c:v>-2.665900004649302E-2</c:v>
                </c:pt>
                <c:pt idx="4">
                  <c:v>-2.6659000002837274E-2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19-4D02-A494-DEFFFB7F73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19-4D02-A494-DEFFFB7F73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3">
                  <c:v>-4.1394000232685357E-2</c:v>
                </c:pt>
                <c:pt idx="24">
                  <c:v>-5.1306000226759352E-2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19-4D02-A494-DEFFFB7F73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  <c:pt idx="5">
                  <c:v>-4.1057413458474912E-2</c:v>
                </c:pt>
                <c:pt idx="6">
                  <c:v>-4.1751038261281792E-2</c:v>
                </c:pt>
                <c:pt idx="7">
                  <c:v>-4.1262411301431712E-2</c:v>
                </c:pt>
                <c:pt idx="8">
                  <c:v>-4.1410148834984284E-2</c:v>
                </c:pt>
                <c:pt idx="9">
                  <c:v>-4.0653027674125042E-2</c:v>
                </c:pt>
                <c:pt idx="10">
                  <c:v>-4.1503370790451299E-2</c:v>
                </c:pt>
                <c:pt idx="11">
                  <c:v>-4.0806334996887017E-2</c:v>
                </c:pt>
                <c:pt idx="12">
                  <c:v>-4.118706894951174E-2</c:v>
                </c:pt>
                <c:pt idx="13">
                  <c:v>-4.0851853162166663E-2</c:v>
                </c:pt>
                <c:pt idx="14">
                  <c:v>-4.0800950766424648E-2</c:v>
                </c:pt>
                <c:pt idx="15">
                  <c:v>-4.0180620402679779E-2</c:v>
                </c:pt>
                <c:pt idx="16">
                  <c:v>-4.0922442087321542E-2</c:v>
                </c:pt>
                <c:pt idx="17">
                  <c:v>-4.0397464472334832E-2</c:v>
                </c:pt>
                <c:pt idx="18">
                  <c:v>-4.0490639541530982E-2</c:v>
                </c:pt>
                <c:pt idx="19">
                  <c:v>-4.0416777796053793E-2</c:v>
                </c:pt>
                <c:pt idx="20">
                  <c:v>-4.019406780571444E-2</c:v>
                </c:pt>
                <c:pt idx="21">
                  <c:v>-3.9546732165035792E-2</c:v>
                </c:pt>
                <c:pt idx="22">
                  <c:v>-4.0253625062177889E-2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19-4D02-A494-DEFFFB7F73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19-4D02-A494-DEFFFB7F73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19-4D02-A494-DEFFFB7F73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4.1721810123771866E-3</c:v>
                </c:pt>
                <c:pt idx="1">
                  <c:v>-3.5026740672882632E-2</c:v>
                </c:pt>
                <c:pt idx="2">
                  <c:v>-3.5032492194684038E-2</c:v>
                </c:pt>
                <c:pt idx="3">
                  <c:v>-3.5032492194684038E-2</c:v>
                </c:pt>
                <c:pt idx="4">
                  <c:v>-3.5032492194684038E-2</c:v>
                </c:pt>
                <c:pt idx="5">
                  <c:v>-3.9278265588477329E-2</c:v>
                </c:pt>
                <c:pt idx="6">
                  <c:v>-3.9279415892837607E-2</c:v>
                </c:pt>
                <c:pt idx="7">
                  <c:v>-3.9340382023932446E-2</c:v>
                </c:pt>
                <c:pt idx="8">
                  <c:v>-3.9341532328292725E-2</c:v>
                </c:pt>
                <c:pt idx="9">
                  <c:v>-3.9418602720431482E-2</c:v>
                </c:pt>
                <c:pt idx="10">
                  <c:v>-3.9419753024791761E-2</c:v>
                </c:pt>
                <c:pt idx="11">
                  <c:v>-3.9437007590195958E-2</c:v>
                </c:pt>
                <c:pt idx="12">
                  <c:v>-3.9438157894556243E-2</c:v>
                </c:pt>
                <c:pt idx="13">
                  <c:v>-3.9499124025651075E-2</c:v>
                </c:pt>
                <c:pt idx="14">
                  <c:v>-3.950027433001136E-2</c:v>
                </c:pt>
                <c:pt idx="15">
                  <c:v>-3.9577344722150111E-2</c:v>
                </c:pt>
                <c:pt idx="16">
                  <c:v>-3.9578495026510396E-2</c:v>
                </c:pt>
                <c:pt idx="17">
                  <c:v>-3.9593448983194036E-2</c:v>
                </c:pt>
                <c:pt idx="18">
                  <c:v>-3.9594599287554315E-2</c:v>
                </c:pt>
                <c:pt idx="19">
                  <c:v>-3.9646362983766913E-2</c:v>
                </c:pt>
                <c:pt idx="20">
                  <c:v>-3.9647513288127191E-2</c:v>
                </c:pt>
                <c:pt idx="21">
                  <c:v>-3.9731485506427626E-2</c:v>
                </c:pt>
                <c:pt idx="22">
                  <c:v>-3.9732635810787904E-2</c:v>
                </c:pt>
                <c:pt idx="23">
                  <c:v>-4.1697355658146057E-2</c:v>
                </c:pt>
                <c:pt idx="24">
                  <c:v>-4.3735694984562132E-2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19-4D02-A494-DEFFFB7F73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19-4D02-A494-DEFFFB7F7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835736"/>
        <c:axId val="1"/>
      </c:scatterChart>
      <c:valAx>
        <c:axId val="736835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835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57150</xdr:rowOff>
    </xdr:from>
    <xdr:to>
      <xdr:col>17</xdr:col>
      <xdr:colOff>104775</xdr:colOff>
      <xdr:row>18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6A0C615-66B2-82E7-39A7-9EC31E4D4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6" customWidth="1"/>
  </cols>
  <sheetData>
    <row r="1" spans="1:20" ht="20.25" x14ac:dyDescent="0.3">
      <c r="A1" s="1" t="s">
        <v>41</v>
      </c>
      <c r="F1" s="34" t="s">
        <v>41</v>
      </c>
      <c r="G1" s="35"/>
      <c r="H1" s="30"/>
      <c r="I1" s="36"/>
      <c r="J1" s="37"/>
      <c r="K1" s="33"/>
      <c r="L1" s="38"/>
      <c r="M1" s="39"/>
      <c r="N1" s="39"/>
      <c r="O1" s="40"/>
    </row>
    <row r="2" spans="1:20" x14ac:dyDescent="0.2">
      <c r="A2" t="s">
        <v>23</v>
      </c>
      <c r="B2">
        <f>O1</f>
        <v>0</v>
      </c>
      <c r="C2" s="29"/>
      <c r="D2" s="2"/>
      <c r="T2" s="45" t="s">
        <v>50</v>
      </c>
    </row>
    <row r="3" spans="1:20" ht="13.5" thickBot="1" x14ac:dyDescent="0.25">
      <c r="T3" s="45" t="s">
        <v>47</v>
      </c>
    </row>
    <row r="4" spans="1:20" ht="14.25" thickTop="1" thickBot="1" x14ac:dyDescent="0.25">
      <c r="A4" s="4" t="s">
        <v>0</v>
      </c>
      <c r="C4" s="26" t="s">
        <v>36</v>
      </c>
      <c r="D4" s="27" t="s">
        <v>36</v>
      </c>
      <c r="T4" s="45" t="s">
        <v>48</v>
      </c>
    </row>
    <row r="5" spans="1:20" ht="13.5" thickTop="1" x14ac:dyDescent="0.2">
      <c r="A5" s="8" t="s">
        <v>27</v>
      </c>
      <c r="B5" s="9"/>
      <c r="C5" s="10">
        <v>-9.5</v>
      </c>
      <c r="D5" s="9" t="s">
        <v>28</v>
      </c>
      <c r="E5" s="9"/>
      <c r="T5" s="46"/>
    </row>
    <row r="6" spans="1:20" x14ac:dyDescent="0.2">
      <c r="A6" s="4" t="s">
        <v>1</v>
      </c>
      <c r="T6" s="46"/>
    </row>
    <row r="7" spans="1:20" x14ac:dyDescent="0.2">
      <c r="A7" t="s">
        <v>2</v>
      </c>
      <c r="C7" s="7">
        <v>51869</v>
      </c>
      <c r="D7" s="28"/>
      <c r="T7" s="46"/>
    </row>
    <row r="8" spans="1:20" x14ac:dyDescent="0.2">
      <c r="A8" t="s">
        <v>3</v>
      </c>
      <c r="C8" s="7">
        <v>0.38830900000000002</v>
      </c>
      <c r="D8" s="28"/>
    </row>
    <row r="9" spans="1:20" x14ac:dyDescent="0.2">
      <c r="A9" s="23" t="s">
        <v>31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20" ht="13.5" thickBot="1" x14ac:dyDescent="0.25">
      <c r="A10" s="9"/>
      <c r="B10" s="9"/>
      <c r="C10" s="3" t="s">
        <v>19</v>
      </c>
      <c r="D10" s="3" t="s">
        <v>20</v>
      </c>
      <c r="E10" s="9"/>
    </row>
    <row r="11" spans="1:20" x14ac:dyDescent="0.2">
      <c r="A11" s="9" t="s">
        <v>15</v>
      </c>
      <c r="B11" s="9"/>
      <c r="C11" s="20">
        <f ca="1">INTERCEPT(INDIRECT($D$9):G990,INDIRECT($C$9):F990)</f>
        <v>4.1721810123771866E-3</v>
      </c>
      <c r="D11" s="2"/>
      <c r="E11" s="9"/>
    </row>
    <row r="12" spans="1:20" x14ac:dyDescent="0.2">
      <c r="A12" s="9" t="s">
        <v>16</v>
      </c>
      <c r="B12" s="9"/>
      <c r="C12" s="20">
        <f ca="1">SLOPE(INDIRECT($D$9):G990,INDIRECT($C$9):F990)</f>
        <v>-2.300608720559898E-6</v>
      </c>
      <c r="D12" s="2"/>
      <c r="E12" s="9"/>
    </row>
    <row r="13" spans="1:20" x14ac:dyDescent="0.2">
      <c r="A13" s="9" t="s">
        <v>18</v>
      </c>
      <c r="B13" s="9"/>
      <c r="C13" s="2" t="s">
        <v>13</v>
      </c>
    </row>
    <row r="14" spans="1:20" x14ac:dyDescent="0.2">
      <c r="A14" s="9"/>
      <c r="B14" s="9"/>
      <c r="C14" s="9"/>
    </row>
    <row r="15" spans="1:20" x14ac:dyDescent="0.2">
      <c r="A15" s="11" t="s">
        <v>17</v>
      </c>
      <c r="B15" s="9"/>
      <c r="C15" s="12">
        <f ca="1">(C7+C11)+(C8+C12)*INT(MAX(F21:F3531))</f>
        <v>59955.102880305014</v>
      </c>
      <c r="E15" s="13" t="s">
        <v>33</v>
      </c>
      <c r="F15" s="31">
        <v>1</v>
      </c>
    </row>
    <row r="16" spans="1:20" x14ac:dyDescent="0.2">
      <c r="A16" s="15" t="s">
        <v>4</v>
      </c>
      <c r="B16" s="9"/>
      <c r="C16" s="16">
        <f ca="1">+C8+C12</f>
        <v>0.38830669939127943</v>
      </c>
      <c r="E16" s="13" t="s">
        <v>29</v>
      </c>
      <c r="F16" s="32">
        <f ca="1">NOW()+15018.5+$C$5/24</f>
        <v>60179.858934027776</v>
      </c>
    </row>
    <row r="17" spans="1:21" ht="13.5" thickBot="1" x14ac:dyDescent="0.25">
      <c r="A17" s="13" t="s">
        <v>26</v>
      </c>
      <c r="B17" s="9"/>
      <c r="C17" s="9">
        <f>COUNT(C21:C2189)</f>
        <v>25</v>
      </c>
      <c r="E17" s="13" t="s">
        <v>34</v>
      </c>
      <c r="F17" s="14">
        <f ca="1">ROUND(2*(F16-$C$7)/$C$8,0)/2+F15</f>
        <v>21403.5</v>
      </c>
    </row>
    <row r="18" spans="1:21" ht="14.25" thickTop="1" thickBot="1" x14ac:dyDescent="0.25">
      <c r="A18" s="15" t="s">
        <v>5</v>
      </c>
      <c r="B18" s="9"/>
      <c r="C18" s="18">
        <f ca="1">+C15</f>
        <v>59955.102880305014</v>
      </c>
      <c r="D18" s="19">
        <f ca="1">+C16</f>
        <v>0.38830669939127943</v>
      </c>
      <c r="E18" s="13" t="s">
        <v>35</v>
      </c>
      <c r="F18" s="22">
        <f ca="1">ROUND(2*(F16-$C$15)/$C$16,0)/2+F15</f>
        <v>580</v>
      </c>
    </row>
    <row r="19" spans="1:21" ht="13.5" thickTop="1" x14ac:dyDescent="0.2">
      <c r="E19" s="13" t="s">
        <v>30</v>
      </c>
      <c r="F19" s="17">
        <f ca="1">+$C$15+$C$16*F18-15018.5-$C$5/24</f>
        <v>45162.21659928529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49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U20" s="25" t="s">
        <v>32</v>
      </c>
    </row>
    <row r="21" spans="1:21" s="50" customFormat="1" ht="12" customHeight="1" x14ac:dyDescent="0.2">
      <c r="A21" s="50">
        <f>D7</f>
        <v>0</v>
      </c>
      <c r="C21" s="51">
        <f>C$7</f>
        <v>51869</v>
      </c>
      <c r="D21" s="51" t="s">
        <v>13</v>
      </c>
      <c r="E21" s="50">
        <f>+(C21-C$7)/C$8</f>
        <v>0</v>
      </c>
      <c r="F21" s="50">
        <f>ROUND(2*E21,0)/2</f>
        <v>0</v>
      </c>
      <c r="G21" s="50">
        <f>+C21-(C$7+F21*C$8)</f>
        <v>0</v>
      </c>
      <c r="I21" s="50">
        <f>+G21</f>
        <v>0</v>
      </c>
      <c r="O21" s="50">
        <f ca="1">+C$11+C$12*$F21</f>
        <v>4.1721810123771866E-3</v>
      </c>
      <c r="Q21" s="52">
        <f>+C21-15018.5</f>
        <v>36850.5</v>
      </c>
    </row>
    <row r="22" spans="1:21" s="50" customFormat="1" ht="12" customHeight="1" x14ac:dyDescent="0.2">
      <c r="A22" s="41" t="s">
        <v>46</v>
      </c>
      <c r="B22" s="43" t="s">
        <v>43</v>
      </c>
      <c r="C22" s="42">
        <v>58485.176820000168</v>
      </c>
      <c r="D22" s="41">
        <v>1.5E-3</v>
      </c>
      <c r="E22" s="50">
        <f>+(C22-C$7)/C$8</f>
        <v>17038.43284600709</v>
      </c>
      <c r="F22" s="50">
        <f>ROUND(2*E22,0)/2</f>
        <v>17038.5</v>
      </c>
      <c r="G22" s="50">
        <f>+C22-(C$7+F22*C$8)</f>
        <v>-2.6076499831106048E-2</v>
      </c>
      <c r="I22" s="50">
        <f>+G22</f>
        <v>-2.6076499831106048E-2</v>
      </c>
      <c r="O22" s="50">
        <f ca="1">+C$11+C$12*$F22</f>
        <v>-3.5026740672882632E-2</v>
      </c>
      <c r="Q22" s="52">
        <f>+C22-15018.5</f>
        <v>43466.676820000168</v>
      </c>
    </row>
    <row r="23" spans="1:21" s="50" customFormat="1" ht="12" customHeight="1" x14ac:dyDescent="0.2">
      <c r="A23" s="41" t="s">
        <v>46</v>
      </c>
      <c r="B23" s="43" t="s">
        <v>44</v>
      </c>
      <c r="C23" s="42">
        <v>58486.147009999957</v>
      </c>
      <c r="D23" s="41">
        <v>1.5E-3</v>
      </c>
      <c r="E23" s="50">
        <f>+(C23-C$7)/C$8</f>
        <v>17040.931345912551</v>
      </c>
      <c r="F23" s="50">
        <f>ROUND(2*E23,0)/2</f>
        <v>17041</v>
      </c>
      <c r="G23" s="50">
        <f>+C23-(C$7+F23*C$8)</f>
        <v>-2.665900004649302E-2</v>
      </c>
      <c r="I23" s="50">
        <f>+G23</f>
        <v>-2.665900004649302E-2</v>
      </c>
      <c r="O23" s="50">
        <f ca="1">+C$11+C$12*$F23</f>
        <v>-3.5032492194684038E-2</v>
      </c>
      <c r="Q23" s="52">
        <f>+C23-15018.5</f>
        <v>43467.647009999957</v>
      </c>
    </row>
    <row r="24" spans="1:21" s="50" customFormat="1" ht="12" customHeight="1" x14ac:dyDescent="0.2">
      <c r="A24" s="41" t="s">
        <v>45</v>
      </c>
      <c r="B24" s="43" t="s">
        <v>44</v>
      </c>
      <c r="C24" s="42">
        <v>58486.147009999957</v>
      </c>
      <c r="D24" s="41">
        <v>1.4499999999999999E-3</v>
      </c>
      <c r="E24" s="50">
        <f>+(C24-C$7)/C$8</f>
        <v>17040.931345912551</v>
      </c>
      <c r="F24" s="50">
        <f>ROUND(2*E24,0)/2</f>
        <v>17041</v>
      </c>
      <c r="G24" s="50">
        <f>+C24-(C$7+F24*C$8)</f>
        <v>-2.665900004649302E-2</v>
      </c>
      <c r="I24" s="50">
        <f>+G24</f>
        <v>-2.665900004649302E-2</v>
      </c>
      <c r="O24" s="50">
        <f ca="1">+C$11+C$12*$F24</f>
        <v>-3.5032492194684038E-2</v>
      </c>
      <c r="Q24" s="52">
        <f>+C24-15018.5</f>
        <v>43467.647009999957</v>
      </c>
    </row>
    <row r="25" spans="1:21" s="50" customFormat="1" ht="12" customHeight="1" x14ac:dyDescent="0.2">
      <c r="A25" s="50" t="s">
        <v>42</v>
      </c>
      <c r="B25" s="50" t="s">
        <v>43</v>
      </c>
      <c r="C25" s="51">
        <v>58486.147010000001</v>
      </c>
      <c r="D25" s="51">
        <v>1.4499999999999999E-3</v>
      </c>
      <c r="E25" s="50">
        <f>+(C25-C$7)/C$8</f>
        <v>17040.931345912664</v>
      </c>
      <c r="F25" s="50">
        <f>ROUND(2*E25,0)/2</f>
        <v>17041</v>
      </c>
      <c r="G25" s="50">
        <f>+C25-(C$7+F25*C$8)</f>
        <v>-2.6659000002837274E-2</v>
      </c>
      <c r="I25" s="50">
        <f>+G25</f>
        <v>-2.6659000002837274E-2</v>
      </c>
      <c r="O25" s="50">
        <f ca="1">+C$11+C$12*$F25</f>
        <v>-3.5032492194684038E-2</v>
      </c>
      <c r="Q25" s="52">
        <f>+C25-15018.5</f>
        <v>43467.647010000001</v>
      </c>
    </row>
    <row r="26" spans="1:21" s="50" customFormat="1" ht="12" customHeight="1" x14ac:dyDescent="0.2">
      <c r="A26" s="53" t="s">
        <v>48</v>
      </c>
      <c r="B26" s="44" t="s">
        <v>43</v>
      </c>
      <c r="C26" s="53">
        <v>59202.756871086545</v>
      </c>
      <c r="D26" s="53">
        <v>7.5199999999999996E-4</v>
      </c>
      <c r="E26" s="50">
        <f>+(C26-C$7)/C$8</f>
        <v>18886.394266129668</v>
      </c>
      <c r="F26" s="50">
        <f>ROUND(2*E26,0)/2</f>
        <v>18886.5</v>
      </c>
      <c r="G26" s="50">
        <f>+C26-(C$7+F26*C$8)</f>
        <v>-4.1057413458474912E-2</v>
      </c>
      <c r="L26" s="50">
        <f>+G26</f>
        <v>-4.1057413458474912E-2</v>
      </c>
      <c r="O26" s="50">
        <f ca="1">+C$11+C$12*$F26</f>
        <v>-3.9278265588477329E-2</v>
      </c>
      <c r="Q26" s="52">
        <f>+C26-15018.5</f>
        <v>44184.256871086545</v>
      </c>
    </row>
    <row r="27" spans="1:21" s="50" customFormat="1" ht="12" customHeight="1" x14ac:dyDescent="0.2">
      <c r="A27" s="47" t="s">
        <v>48</v>
      </c>
      <c r="B27" s="48" t="s">
        <v>44</v>
      </c>
      <c r="C27" s="47">
        <v>59202.950331961736</v>
      </c>
      <c r="D27" s="49">
        <v>6.9899999999999997E-4</v>
      </c>
      <c r="E27" s="50">
        <f>+(C27-C$7)/C$8</f>
        <v>18886.892479859431</v>
      </c>
      <c r="F27" s="50">
        <f>ROUND(2*E27,0)/2</f>
        <v>18887</v>
      </c>
      <c r="G27" s="50">
        <f>+C27-(C$7+F27*C$8)</f>
        <v>-4.1751038261281792E-2</v>
      </c>
      <c r="L27" s="50">
        <f>+G27</f>
        <v>-4.1751038261281792E-2</v>
      </c>
      <c r="O27" s="50">
        <f ca="1">+C$11+C$12*$F27</f>
        <v>-3.9279415892837607E-2</v>
      </c>
      <c r="Q27" s="52">
        <f>+C27-15018.5</f>
        <v>44184.450331961736</v>
      </c>
    </row>
    <row r="28" spans="1:21" s="50" customFormat="1" ht="12" customHeight="1" x14ac:dyDescent="0.2">
      <c r="A28" s="53" t="s">
        <v>48</v>
      </c>
      <c r="B28" s="44" t="s">
        <v>43</v>
      </c>
      <c r="C28" s="53">
        <v>59213.241009088699</v>
      </c>
      <c r="D28" s="53">
        <v>7.3399999999999995E-4</v>
      </c>
      <c r="E28" s="50">
        <f>+(C28-C$7)/C$8</f>
        <v>18913.393738205137</v>
      </c>
      <c r="F28" s="50">
        <f>ROUND(2*E28,0)/2</f>
        <v>18913.5</v>
      </c>
      <c r="G28" s="50">
        <f>+C28-(C$7+F28*C$8)</f>
        <v>-4.1262411301431712E-2</v>
      </c>
      <c r="L28" s="50">
        <f>+G28</f>
        <v>-4.1262411301431712E-2</v>
      </c>
      <c r="O28" s="50">
        <f ca="1">+C$11+C$12*$F28</f>
        <v>-3.9340382023932446E-2</v>
      </c>
      <c r="Q28" s="52">
        <f>+C28-15018.5</f>
        <v>44194.741009088699</v>
      </c>
    </row>
    <row r="29" spans="1:21" s="50" customFormat="1" ht="12" customHeight="1" x14ac:dyDescent="0.2">
      <c r="A29" s="47" t="s">
        <v>48</v>
      </c>
      <c r="B29" s="48" t="s">
        <v>44</v>
      </c>
      <c r="C29" s="47">
        <v>59213.435015851166</v>
      </c>
      <c r="D29" s="49">
        <v>7.7899999999999996E-4</v>
      </c>
      <c r="E29" s="50">
        <f>+(C29-C$7)/C$8</f>
        <v>18913.893357741297</v>
      </c>
      <c r="F29" s="50">
        <f>ROUND(2*E29,0)/2</f>
        <v>18914</v>
      </c>
      <c r="G29" s="50">
        <f>+C29-(C$7+F29*C$8)</f>
        <v>-4.1410148834984284E-2</v>
      </c>
      <c r="L29" s="50">
        <f>+G29</f>
        <v>-4.1410148834984284E-2</v>
      </c>
      <c r="O29" s="50">
        <f ca="1">+C$11+C$12*$F29</f>
        <v>-3.9341532328292725E-2</v>
      </c>
      <c r="Q29" s="52">
        <f>+C29-15018.5</f>
        <v>44194.935015851166</v>
      </c>
    </row>
    <row r="30" spans="1:21" s="50" customFormat="1" ht="12" customHeight="1" x14ac:dyDescent="0.2">
      <c r="A30" s="53" t="s">
        <v>48</v>
      </c>
      <c r="B30" s="44" t="s">
        <v>43</v>
      </c>
      <c r="C30" s="53">
        <v>59226.444124472328</v>
      </c>
      <c r="D30" s="53">
        <v>8.0999999999999996E-4</v>
      </c>
      <c r="E30" s="50">
        <f>+(C30-C$7)/C$8</f>
        <v>18947.3953075317</v>
      </c>
      <c r="F30" s="50">
        <f>ROUND(2*E30,0)/2</f>
        <v>18947.5</v>
      </c>
      <c r="G30" s="50">
        <f>+C30-(C$7+F30*C$8)</f>
        <v>-4.0653027674125042E-2</v>
      </c>
      <c r="L30" s="50">
        <f>+G30</f>
        <v>-4.0653027674125042E-2</v>
      </c>
      <c r="O30" s="50">
        <f ca="1">+C$11+C$12*$F30</f>
        <v>-3.9418602720431482E-2</v>
      </c>
      <c r="Q30" s="52">
        <f>+C30-15018.5</f>
        <v>44207.944124472328</v>
      </c>
    </row>
    <row r="31" spans="1:21" s="50" customFormat="1" ht="12" customHeight="1" x14ac:dyDescent="0.2">
      <c r="A31" s="47" t="s">
        <v>48</v>
      </c>
      <c r="B31" s="48" t="s">
        <v>44</v>
      </c>
      <c r="C31" s="47">
        <v>59226.637428629212</v>
      </c>
      <c r="D31" s="49">
        <v>8.3699999999999996E-4</v>
      </c>
      <c r="E31" s="50">
        <f>+(C31-C$7)/C$8</f>
        <v>18947.893117669722</v>
      </c>
      <c r="F31" s="50">
        <f>ROUND(2*E31,0)/2</f>
        <v>18948</v>
      </c>
      <c r="G31" s="50">
        <f>+C31-(C$7+F31*C$8)</f>
        <v>-4.1503370790451299E-2</v>
      </c>
      <c r="L31" s="50">
        <f>+G31</f>
        <v>-4.1503370790451299E-2</v>
      </c>
      <c r="O31" s="50">
        <f ca="1">+C$11+C$12*$F31</f>
        <v>-3.9419753024791761E-2</v>
      </c>
      <c r="Q31" s="52">
        <f>+C31-15018.5</f>
        <v>44208.137428629212</v>
      </c>
    </row>
    <row r="32" spans="1:21" s="50" customFormat="1" ht="12" customHeight="1" x14ac:dyDescent="0.2">
      <c r="A32" s="53" t="s">
        <v>48</v>
      </c>
      <c r="B32" s="44" t="s">
        <v>43</v>
      </c>
      <c r="C32" s="53">
        <v>59229.550443165004</v>
      </c>
      <c r="D32" s="53">
        <v>9.01E-4</v>
      </c>
      <c r="E32" s="50">
        <f>+(C32-C$7)/C$8</f>
        <v>18955.394912724154</v>
      </c>
      <c r="F32" s="50">
        <f>ROUND(2*E32,0)/2</f>
        <v>18955.5</v>
      </c>
      <c r="G32" s="50">
        <f>+C32-(C$7+F32*C$8)</f>
        <v>-4.0806334996887017E-2</v>
      </c>
      <c r="L32" s="50">
        <f>+G32</f>
        <v>-4.0806334996887017E-2</v>
      </c>
      <c r="O32" s="50">
        <f ca="1">+C$11+C$12*$F32</f>
        <v>-3.9437007590195958E-2</v>
      </c>
      <c r="Q32" s="52">
        <f>+C32-15018.5</f>
        <v>44211.050443165004</v>
      </c>
    </row>
    <row r="33" spans="1:17" s="50" customFormat="1" ht="12" customHeight="1" x14ac:dyDescent="0.2">
      <c r="A33" s="53" t="s">
        <v>48</v>
      </c>
      <c r="B33" s="44" t="s">
        <v>44</v>
      </c>
      <c r="C33" s="53">
        <v>59229.744216931053</v>
      </c>
      <c r="D33" s="53">
        <v>6.8499999999999995E-4</v>
      </c>
      <c r="E33" s="50">
        <f>+(C33-C$7)/C$8</f>
        <v>18955.893932231938</v>
      </c>
      <c r="F33" s="50">
        <f>ROUND(2*E33,0)/2</f>
        <v>18956</v>
      </c>
      <c r="G33" s="50">
        <f>+C33-(C$7+F33*C$8)</f>
        <v>-4.118706894951174E-2</v>
      </c>
      <c r="L33" s="50">
        <f>+G33</f>
        <v>-4.118706894951174E-2</v>
      </c>
      <c r="O33" s="50">
        <f ca="1">+C$11+C$12*$F33</f>
        <v>-3.9438157894556243E-2</v>
      </c>
      <c r="Q33" s="52">
        <f>+C33-15018.5</f>
        <v>44211.244216931053</v>
      </c>
    </row>
    <row r="34" spans="1:17" s="50" customFormat="1" ht="12" customHeight="1" x14ac:dyDescent="0.2">
      <c r="A34" s="53" t="s">
        <v>48</v>
      </c>
      <c r="B34" s="44" t="s">
        <v>43</v>
      </c>
      <c r="C34" s="53">
        <v>59240.034740646835</v>
      </c>
      <c r="D34" s="53">
        <v>9.5600000000000004E-4</v>
      </c>
      <c r="E34" s="50">
        <f>+(C34-C$7)/C$8</f>
        <v>18982.394795502642</v>
      </c>
      <c r="F34" s="50">
        <f>ROUND(2*E34,0)/2</f>
        <v>18982.5</v>
      </c>
      <c r="G34" s="50">
        <f>+C34-(C$7+F34*C$8)</f>
        <v>-4.0851853162166663E-2</v>
      </c>
      <c r="L34" s="50">
        <f>+G34</f>
        <v>-4.0851853162166663E-2</v>
      </c>
      <c r="O34" s="50">
        <f ca="1">+C$11+C$12*$F34</f>
        <v>-3.9499124025651075E-2</v>
      </c>
      <c r="Q34" s="52">
        <f>+C34-15018.5</f>
        <v>44221.534740646835</v>
      </c>
    </row>
    <row r="35" spans="1:17" s="50" customFormat="1" ht="12" customHeight="1" x14ac:dyDescent="0.2">
      <c r="A35" s="53" t="s">
        <v>48</v>
      </c>
      <c r="B35" s="44" t="s">
        <v>44</v>
      </c>
      <c r="C35" s="53">
        <v>59240.228946049232</v>
      </c>
      <c r="D35" s="53">
        <v>7.2999999999999996E-4</v>
      </c>
      <c r="E35" s="50">
        <f>+(C35-C$7)/C$8</f>
        <v>18982.89492658999</v>
      </c>
      <c r="F35" s="50">
        <f>ROUND(2*E35,0)/2</f>
        <v>18983</v>
      </c>
      <c r="G35" s="50">
        <f>+C35-(C$7+F35*C$8)</f>
        <v>-4.0800950766424648E-2</v>
      </c>
      <c r="L35" s="50">
        <f>+G35</f>
        <v>-4.0800950766424648E-2</v>
      </c>
      <c r="O35" s="50">
        <f ca="1">+C$11+C$12*$F35</f>
        <v>-3.950027433001136E-2</v>
      </c>
      <c r="Q35" s="52">
        <f>+C35-15018.5</f>
        <v>44221.728946049232</v>
      </c>
    </row>
    <row r="36" spans="1:17" s="50" customFormat="1" ht="12" customHeight="1" x14ac:dyDescent="0.2">
      <c r="A36" s="53" t="s">
        <v>48</v>
      </c>
      <c r="B36" s="44" t="s">
        <v>43</v>
      </c>
      <c r="C36" s="53">
        <v>59253.237917879596</v>
      </c>
      <c r="D36" s="53">
        <v>1.0970000000000001E-3</v>
      </c>
      <c r="E36" s="50">
        <f>+(C36-C$7)/C$8</f>
        <v>19016.396524107338</v>
      </c>
      <c r="F36" s="50">
        <f>ROUND(2*E36,0)/2</f>
        <v>19016.5</v>
      </c>
      <c r="G36" s="50">
        <f>+C36-(C$7+F36*C$8)</f>
        <v>-4.0180620402679779E-2</v>
      </c>
      <c r="L36" s="50">
        <f>+G36</f>
        <v>-4.0180620402679779E-2</v>
      </c>
      <c r="O36" s="50">
        <f ca="1">+C$11+C$12*$F36</f>
        <v>-3.9577344722150111E-2</v>
      </c>
      <c r="Q36" s="52">
        <f>+C36-15018.5</f>
        <v>44234.737917879596</v>
      </c>
    </row>
    <row r="37" spans="1:17" s="50" customFormat="1" ht="12" customHeight="1" x14ac:dyDescent="0.2">
      <c r="A37" s="53" t="s">
        <v>48</v>
      </c>
      <c r="B37" s="44" t="s">
        <v>44</v>
      </c>
      <c r="C37" s="53">
        <v>59253.431330557913</v>
      </c>
      <c r="D37" s="53">
        <v>9.6199999999999996E-4</v>
      </c>
      <c r="E37" s="50">
        <f>+(C37-C$7)/C$8</f>
        <v>19016.894613717199</v>
      </c>
      <c r="F37" s="50">
        <f>ROUND(2*E37,0)/2</f>
        <v>19017</v>
      </c>
      <c r="G37" s="50">
        <f>+C37-(C$7+F37*C$8)</f>
        <v>-4.0922442087321542E-2</v>
      </c>
      <c r="L37" s="50">
        <f>+G37</f>
        <v>-4.0922442087321542E-2</v>
      </c>
      <c r="O37" s="50">
        <f ca="1">+C$11+C$12*$F37</f>
        <v>-3.9578495026510396E-2</v>
      </c>
      <c r="Q37" s="52">
        <f>+C37-15018.5</f>
        <v>44234.931330557913</v>
      </c>
    </row>
    <row r="38" spans="1:17" s="50" customFormat="1" ht="12" customHeight="1" x14ac:dyDescent="0.2">
      <c r="A38" s="53" t="s">
        <v>48</v>
      </c>
      <c r="B38" s="44" t="s">
        <v>43</v>
      </c>
      <c r="C38" s="53">
        <v>59255.955864035524</v>
      </c>
      <c r="D38" s="53">
        <v>8.7399999999999999E-4</v>
      </c>
      <c r="E38" s="50">
        <f>+(C38-C$7)/C$8</f>
        <v>19023.395965675594</v>
      </c>
      <c r="F38" s="50">
        <f>ROUND(2*E38,0)/2</f>
        <v>19023.5</v>
      </c>
      <c r="G38" s="50">
        <f>+C38-(C$7+F38*C$8)</f>
        <v>-4.0397464472334832E-2</v>
      </c>
      <c r="L38" s="50">
        <f>+G38</f>
        <v>-4.0397464472334832E-2</v>
      </c>
      <c r="O38" s="50">
        <f ca="1">+C$11+C$12*$F38</f>
        <v>-3.9593448983194036E-2</v>
      </c>
      <c r="Q38" s="52">
        <f>+C38-15018.5</f>
        <v>44237.455864035524</v>
      </c>
    </row>
    <row r="39" spans="1:17" s="50" customFormat="1" ht="12" customHeight="1" x14ac:dyDescent="0.2">
      <c r="A39" s="53" t="s">
        <v>48</v>
      </c>
      <c r="B39" s="44" t="s">
        <v>44</v>
      </c>
      <c r="C39" s="53">
        <v>59256.149925360456</v>
      </c>
      <c r="D39" s="53">
        <v>7.9900000000000001E-4</v>
      </c>
      <c r="E39" s="50">
        <f>+(C39-C$7)/C$8</f>
        <v>19023.89572572476</v>
      </c>
      <c r="F39" s="50">
        <f>ROUND(2*E39,0)/2</f>
        <v>19024</v>
      </c>
      <c r="G39" s="50">
        <f>+C39-(C$7+F39*C$8)</f>
        <v>-4.0490639541530982E-2</v>
      </c>
      <c r="L39" s="50">
        <f>+G39</f>
        <v>-4.0490639541530982E-2</v>
      </c>
      <c r="O39" s="50">
        <f ca="1">+C$11+C$12*$F39</f>
        <v>-3.9594599287554315E-2</v>
      </c>
      <c r="Q39" s="52">
        <f>+C39-15018.5</f>
        <v>44237.649925360456</v>
      </c>
    </row>
    <row r="40" spans="1:17" s="50" customFormat="1" ht="12" customHeight="1" x14ac:dyDescent="0.2">
      <c r="A40" s="53" t="s">
        <v>48</v>
      </c>
      <c r="B40" s="44" t="s">
        <v>43</v>
      </c>
      <c r="C40" s="53">
        <v>59264.886951722205</v>
      </c>
      <c r="D40" s="53">
        <v>8.4099999999999995E-4</v>
      </c>
      <c r="E40" s="50">
        <f>+(C40-C$7)/C$8</f>
        <v>19046.395915938607</v>
      </c>
      <c r="F40" s="50">
        <f>ROUND(2*E40,0)/2</f>
        <v>19046.5</v>
      </c>
      <c r="G40" s="50">
        <f>+C40-(C$7+F40*C$8)</f>
        <v>-4.0416777796053793E-2</v>
      </c>
      <c r="L40" s="50">
        <f>+G40</f>
        <v>-4.0416777796053793E-2</v>
      </c>
      <c r="O40" s="50">
        <f ca="1">+C$11+C$12*$F40</f>
        <v>-3.9646362983766913E-2</v>
      </c>
      <c r="Q40" s="52">
        <f>+C40-15018.5</f>
        <v>44246.386951722205</v>
      </c>
    </row>
    <row r="41" spans="1:17" s="50" customFormat="1" ht="12" customHeight="1" x14ac:dyDescent="0.2">
      <c r="A41" s="53" t="s">
        <v>48</v>
      </c>
      <c r="B41" s="44" t="s">
        <v>44</v>
      </c>
      <c r="C41" s="53">
        <v>59265.081328932196</v>
      </c>
      <c r="D41" s="53">
        <v>7.76E-4</v>
      </c>
      <c r="E41" s="50">
        <f>+(C41-C$7)/C$8</f>
        <v>19046.896489476669</v>
      </c>
      <c r="F41" s="50">
        <f>ROUND(2*E41,0)/2</f>
        <v>19047</v>
      </c>
      <c r="G41" s="50">
        <f>+C41-(C$7+F41*C$8)</f>
        <v>-4.019406780571444E-2</v>
      </c>
      <c r="L41" s="50">
        <f>+G41</f>
        <v>-4.019406780571444E-2</v>
      </c>
      <c r="O41" s="50">
        <f ca="1">+C$11+C$12*$F41</f>
        <v>-3.9647513288127191E-2</v>
      </c>
      <c r="Q41" s="52">
        <f>+C41-15018.5</f>
        <v>44246.581328932196</v>
      </c>
    </row>
    <row r="42" spans="1:17" s="50" customFormat="1" ht="12" customHeight="1" x14ac:dyDescent="0.2">
      <c r="A42" s="53" t="s">
        <v>48</v>
      </c>
      <c r="B42" s="44" t="s">
        <v>43</v>
      </c>
      <c r="C42" s="53">
        <v>59279.255254767835</v>
      </c>
      <c r="D42" s="53">
        <v>9.4499999999999998E-4</v>
      </c>
      <c r="E42" s="50">
        <f>+(C42-C$7)/C$8</f>
        <v>19083.398156539857</v>
      </c>
      <c r="F42" s="50">
        <f>ROUND(2*E42,0)/2</f>
        <v>19083.5</v>
      </c>
      <c r="G42" s="50">
        <f>+C42-(C$7+F42*C$8)</f>
        <v>-3.9546732165035792E-2</v>
      </c>
      <c r="L42" s="50">
        <f>+G42</f>
        <v>-3.9546732165035792E-2</v>
      </c>
      <c r="O42" s="50">
        <f ca="1">+C$11+C$12*$F42</f>
        <v>-3.9731485506427626E-2</v>
      </c>
      <c r="Q42" s="52">
        <f>+C42-15018.5</f>
        <v>44260.755254767835</v>
      </c>
    </row>
    <row r="43" spans="1:17" s="50" customFormat="1" ht="12" customHeight="1" x14ac:dyDescent="0.2">
      <c r="A43" s="53" t="s">
        <v>48</v>
      </c>
      <c r="B43" s="44" t="s">
        <v>44</v>
      </c>
      <c r="C43" s="53">
        <v>59279.448702374939</v>
      </c>
      <c r="D43" s="53">
        <v>6.8300000000000001E-4</v>
      </c>
      <c r="E43" s="50">
        <f>+(C43-C$7)/C$8</f>
        <v>19083.89633610073</v>
      </c>
      <c r="F43" s="50">
        <f>ROUND(2*E43,0)/2</f>
        <v>19084</v>
      </c>
      <c r="G43" s="50">
        <f>+C43-(C$7+F43*C$8)</f>
        <v>-4.0253625062177889E-2</v>
      </c>
      <c r="L43" s="50">
        <f>+G43</f>
        <v>-4.0253625062177889E-2</v>
      </c>
      <c r="O43" s="50">
        <f ca="1">+C$11+C$12*$F43</f>
        <v>-3.9732635810787904E-2</v>
      </c>
      <c r="Q43" s="52">
        <f>+C43-15018.5</f>
        <v>44260.948702374939</v>
      </c>
    </row>
    <row r="44" spans="1:17" s="50" customFormat="1" ht="12" customHeight="1" x14ac:dyDescent="0.2">
      <c r="A44" s="47" t="s">
        <v>47</v>
      </c>
      <c r="B44" s="48" t="s">
        <v>44</v>
      </c>
      <c r="C44" s="54">
        <v>59611.063447999768</v>
      </c>
      <c r="D44" s="49">
        <v>2.41E-4</v>
      </c>
      <c r="E44" s="50">
        <f>+(C44-C$7)/C$8</f>
        <v>19937.893399328288</v>
      </c>
      <c r="F44" s="50">
        <f>ROUND(2*E44,0)/2</f>
        <v>19938</v>
      </c>
      <c r="G44" s="50">
        <f>+C44-(C$7+F44*C$8)</f>
        <v>-4.1394000232685357E-2</v>
      </c>
      <c r="K44" s="50">
        <f>+G44</f>
        <v>-4.1394000232685357E-2</v>
      </c>
      <c r="O44" s="50">
        <f ca="1">+C$11+C$12*$F44</f>
        <v>-4.1697355658146057E-2</v>
      </c>
      <c r="Q44" s="52">
        <f>+C44-15018.5</f>
        <v>44592.563447999768</v>
      </c>
    </row>
    <row r="45" spans="1:17" s="50" customFormat="1" ht="12" customHeight="1" x14ac:dyDescent="0.2">
      <c r="A45" s="47" t="s">
        <v>47</v>
      </c>
      <c r="B45" s="48" t="s">
        <v>44</v>
      </c>
      <c r="C45" s="54">
        <v>59955.095309999771</v>
      </c>
      <c r="D45" s="49">
        <v>5.1900000000000004E-4</v>
      </c>
      <c r="E45" s="50">
        <f>+(C45-C$7)/C$8</f>
        <v>20823.867873265288</v>
      </c>
      <c r="F45" s="50">
        <f>ROUND(2*E45,0)/2</f>
        <v>20824</v>
      </c>
      <c r="G45" s="50">
        <f>+C45-(C$7+F45*C$8)</f>
        <v>-5.1306000226759352E-2</v>
      </c>
      <c r="K45" s="50">
        <f>+G45</f>
        <v>-5.1306000226759352E-2</v>
      </c>
      <c r="O45" s="50">
        <f ca="1">+C$11+C$12*$F45</f>
        <v>-4.3735694984562132E-2</v>
      </c>
      <c r="Q45" s="52">
        <f>+C45-15018.5</f>
        <v>44936.595309999771</v>
      </c>
    </row>
    <row r="46" spans="1:17" s="50" customFormat="1" ht="12" customHeight="1" x14ac:dyDescent="0.2">
      <c r="C46" s="51"/>
      <c r="D46" s="51"/>
    </row>
    <row r="47" spans="1:17" s="50" customFormat="1" ht="12" customHeight="1" x14ac:dyDescent="0.2">
      <c r="C47" s="51"/>
      <c r="D47" s="51"/>
    </row>
    <row r="48" spans="1:17" s="50" customFormat="1" ht="12" customHeight="1" x14ac:dyDescent="0.2">
      <c r="C48" s="51"/>
      <c r="D48" s="51"/>
    </row>
    <row r="49" spans="3:4" s="50" customFormat="1" ht="12" customHeight="1" x14ac:dyDescent="0.2">
      <c r="C49" s="51"/>
      <c r="D49" s="51"/>
    </row>
    <row r="50" spans="3:4" s="50" customFormat="1" ht="12" customHeight="1" x14ac:dyDescent="0.2">
      <c r="C50" s="51"/>
      <c r="D50" s="51"/>
    </row>
    <row r="51" spans="3:4" s="50" customFormat="1" ht="12" customHeight="1" x14ac:dyDescent="0.2">
      <c r="C51" s="51"/>
      <c r="D51" s="51"/>
    </row>
    <row r="52" spans="3:4" s="50" customFormat="1" ht="12" customHeight="1" x14ac:dyDescent="0.2">
      <c r="C52" s="51"/>
      <c r="D52" s="51"/>
    </row>
    <row r="53" spans="3:4" s="50" customFormat="1" ht="12" customHeight="1" x14ac:dyDescent="0.2">
      <c r="C53" s="51"/>
      <c r="D53" s="51"/>
    </row>
    <row r="54" spans="3:4" s="50" customFormat="1" ht="12" customHeight="1" x14ac:dyDescent="0.2">
      <c r="C54" s="51"/>
      <c r="D54" s="51"/>
    </row>
    <row r="55" spans="3:4" s="50" customFormat="1" ht="12" customHeight="1" x14ac:dyDescent="0.2">
      <c r="C55" s="51"/>
      <c r="D55" s="51"/>
    </row>
    <row r="56" spans="3:4" s="50" customFormat="1" ht="12" customHeight="1" x14ac:dyDescent="0.2">
      <c r="C56" s="51"/>
      <c r="D56" s="51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</sheetData>
  <sortState xmlns:xlrd2="http://schemas.microsoft.com/office/spreadsheetml/2017/richdata2" ref="A21:W50">
    <sortCondition ref="C21:C50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2023-08-23T08:36:51Z</dcterms:modified>
</cp:coreProperties>
</file>