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A87EE40-0739-44C5-B038-7EBB0FC8C8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6" i="1" l="1"/>
  <c r="F46" i="1" s="1"/>
  <c r="G46" i="1" s="1"/>
  <c r="L46" i="1" s="1"/>
  <c r="Q46" i="1"/>
  <c r="E48" i="1"/>
  <c r="F48" i="1" s="1"/>
  <c r="G48" i="1" s="1"/>
  <c r="L48" i="1" s="1"/>
  <c r="Q48" i="1"/>
  <c r="E50" i="1"/>
  <c r="F50" i="1" s="1"/>
  <c r="G50" i="1" s="1"/>
  <c r="L50" i="1" s="1"/>
  <c r="Q50" i="1"/>
  <c r="E52" i="1"/>
  <c r="F52" i="1" s="1"/>
  <c r="G52" i="1" s="1"/>
  <c r="L52" i="1" s="1"/>
  <c r="Q52" i="1"/>
  <c r="E53" i="1"/>
  <c r="F53" i="1" s="1"/>
  <c r="G53" i="1" s="1"/>
  <c r="L53" i="1" s="1"/>
  <c r="Q53" i="1"/>
  <c r="E56" i="1"/>
  <c r="F56" i="1" s="1"/>
  <c r="G56" i="1" s="1"/>
  <c r="L56" i="1" s="1"/>
  <c r="Q56" i="1"/>
  <c r="E33" i="1"/>
  <c r="F33" i="1" s="1"/>
  <c r="G33" i="1" s="1"/>
  <c r="K33" i="1" s="1"/>
  <c r="Q33" i="1"/>
  <c r="E42" i="1"/>
  <c r="F42" i="1" s="1"/>
  <c r="G42" i="1" s="1"/>
  <c r="K42" i="1" s="1"/>
  <c r="Q42" i="1"/>
  <c r="E47" i="1"/>
  <c r="F47" i="1"/>
  <c r="G47" i="1" s="1"/>
  <c r="L47" i="1" s="1"/>
  <c r="Q47" i="1"/>
  <c r="E51" i="1"/>
  <c r="F51" i="1" s="1"/>
  <c r="G51" i="1" s="1"/>
  <c r="L51" i="1" s="1"/>
  <c r="Q51" i="1"/>
  <c r="E55" i="1"/>
  <c r="F55" i="1" s="1"/>
  <c r="G55" i="1" s="1"/>
  <c r="L55" i="1" s="1"/>
  <c r="Q55" i="1"/>
  <c r="E29" i="1"/>
  <c r="F29" i="1" s="1"/>
  <c r="G29" i="1" s="1"/>
  <c r="K29" i="1" s="1"/>
  <c r="Q29" i="1"/>
  <c r="E35" i="1"/>
  <c r="F35" i="1" s="1"/>
  <c r="G35" i="1" s="1"/>
  <c r="K35" i="1" s="1"/>
  <c r="Q35" i="1"/>
  <c r="E21" i="1" l="1"/>
  <c r="F21" i="1" s="1"/>
  <c r="G21" i="1" s="1"/>
  <c r="K21" i="1" s="1"/>
  <c r="Q21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7" i="1"/>
  <c r="F27" i="1" s="1"/>
  <c r="G27" i="1" s="1"/>
  <c r="K27" i="1" s="1"/>
  <c r="Q27" i="1"/>
  <c r="E34" i="1"/>
  <c r="F34" i="1" s="1"/>
  <c r="G34" i="1" s="1"/>
  <c r="K34" i="1" s="1"/>
  <c r="Q34" i="1"/>
  <c r="E39" i="1"/>
  <c r="F39" i="1" s="1"/>
  <c r="G39" i="1" s="1"/>
  <c r="K39" i="1" s="1"/>
  <c r="Q39" i="1"/>
  <c r="E41" i="1"/>
  <c r="F41" i="1" s="1"/>
  <c r="G41" i="1" s="1"/>
  <c r="K41" i="1" s="1"/>
  <c r="Q41" i="1"/>
  <c r="E43" i="1"/>
  <c r="F43" i="1" s="1"/>
  <c r="G43" i="1" s="1"/>
  <c r="K43" i="1" s="1"/>
  <c r="Q43" i="1"/>
  <c r="E45" i="1"/>
  <c r="F45" i="1" s="1"/>
  <c r="G45" i="1" s="1"/>
  <c r="L45" i="1" s="1"/>
  <c r="Q45" i="1"/>
  <c r="E49" i="1"/>
  <c r="F49" i="1" s="1"/>
  <c r="G49" i="1" s="1"/>
  <c r="L49" i="1" s="1"/>
  <c r="Q49" i="1"/>
  <c r="E54" i="1"/>
  <c r="F54" i="1" s="1"/>
  <c r="G54" i="1" s="1"/>
  <c r="L54" i="1" s="1"/>
  <c r="Q54" i="1"/>
  <c r="E58" i="1"/>
  <c r="F58" i="1" s="1"/>
  <c r="G58" i="1" s="1"/>
  <c r="K58" i="1" s="1"/>
  <c r="Q58" i="1"/>
  <c r="E61" i="1"/>
  <c r="F61" i="1" s="1"/>
  <c r="G61" i="1" s="1"/>
  <c r="K61" i="1" s="1"/>
  <c r="Q61" i="1"/>
  <c r="E62" i="1"/>
  <c r="F62" i="1" s="1"/>
  <c r="G62" i="1" s="1"/>
  <c r="K62" i="1" s="1"/>
  <c r="Q62" i="1"/>
  <c r="E59" i="1"/>
  <c r="F59" i="1" s="1"/>
  <c r="G59" i="1" s="1"/>
  <c r="K59" i="1" s="1"/>
  <c r="Q59" i="1"/>
  <c r="E60" i="1"/>
  <c r="F60" i="1" s="1"/>
  <c r="G60" i="1" s="1"/>
  <c r="K60" i="1" s="1"/>
  <c r="Q60" i="1"/>
  <c r="E32" i="1"/>
  <c r="F32" i="1" s="1"/>
  <c r="G32" i="1" s="1"/>
  <c r="K32" i="1" s="1"/>
  <c r="E36" i="1"/>
  <c r="F36" i="1" s="1"/>
  <c r="G36" i="1" s="1"/>
  <c r="K36" i="1" s="1"/>
  <c r="E37" i="1"/>
  <c r="F37" i="1" s="1"/>
  <c r="G37" i="1" s="1"/>
  <c r="K37" i="1" s="1"/>
  <c r="E38" i="1"/>
  <c r="F38" i="1" s="1"/>
  <c r="G38" i="1" s="1"/>
  <c r="K38" i="1" s="1"/>
  <c r="E40" i="1"/>
  <c r="F40" i="1" s="1"/>
  <c r="G40" i="1" s="1"/>
  <c r="K40" i="1" s="1"/>
  <c r="E44" i="1"/>
  <c r="F44" i="1" s="1"/>
  <c r="G44" i="1" s="1"/>
  <c r="K44" i="1" s="1"/>
  <c r="E57" i="1"/>
  <c r="F57" i="1" s="1"/>
  <c r="G57" i="1" s="1"/>
  <c r="K57" i="1" s="1"/>
  <c r="E28" i="1"/>
  <c r="F28" i="1" s="1"/>
  <c r="G28" i="1" s="1"/>
  <c r="K28" i="1" s="1"/>
  <c r="E30" i="1"/>
  <c r="F30" i="1" s="1"/>
  <c r="G30" i="1" s="1"/>
  <c r="K30" i="1" s="1"/>
  <c r="E31" i="1"/>
  <c r="F31" i="1" s="1"/>
  <c r="G31" i="1" s="1"/>
  <c r="K31" i="1" s="1"/>
  <c r="E26" i="1"/>
  <c r="F26" i="1" s="1"/>
  <c r="G26" i="1" s="1"/>
  <c r="K26" i="1" s="1"/>
  <c r="D9" i="1"/>
  <c r="C9" i="1"/>
  <c r="Q28" i="1"/>
  <c r="Q30" i="1"/>
  <c r="Q31" i="1"/>
  <c r="Q38" i="1"/>
  <c r="Q40" i="1"/>
  <c r="Q44" i="1"/>
  <c r="Q57" i="1"/>
  <c r="Q26" i="1"/>
  <c r="E22" i="1"/>
  <c r="F22" i="1" s="1"/>
  <c r="U22" i="1" s="1"/>
  <c r="Q32" i="1"/>
  <c r="Q36" i="1"/>
  <c r="Q37" i="1"/>
  <c r="F16" i="1"/>
  <c r="C17" i="1"/>
  <c r="Q22" i="1"/>
  <c r="C12" i="1"/>
  <c r="C11" i="1"/>
  <c r="O50" i="1" l="1"/>
  <c r="O46" i="1"/>
  <c r="O53" i="1"/>
  <c r="O48" i="1"/>
  <c r="O56" i="1"/>
  <c r="O52" i="1"/>
  <c r="O47" i="1"/>
  <c r="O42" i="1"/>
  <c r="O33" i="1"/>
  <c r="O55" i="1"/>
  <c r="O51" i="1"/>
  <c r="O29" i="1"/>
  <c r="O35" i="1"/>
  <c r="O24" i="1"/>
  <c r="O45" i="1"/>
  <c r="O58" i="1"/>
  <c r="O25" i="1"/>
  <c r="O34" i="1"/>
  <c r="O39" i="1"/>
  <c r="O49" i="1"/>
  <c r="O23" i="1"/>
  <c r="O43" i="1"/>
  <c r="O61" i="1"/>
  <c r="O21" i="1"/>
  <c r="O27" i="1"/>
  <c r="O41" i="1"/>
  <c r="O54" i="1"/>
  <c r="O62" i="1"/>
  <c r="O60" i="1"/>
  <c r="O59" i="1"/>
  <c r="O36" i="1"/>
  <c r="O37" i="1"/>
  <c r="O44" i="1"/>
  <c r="O30" i="1"/>
  <c r="C15" i="1"/>
  <c r="O32" i="1"/>
  <c r="O31" i="1"/>
  <c r="O28" i="1"/>
  <c r="O26" i="1"/>
  <c r="O57" i="1"/>
  <c r="O38" i="1"/>
  <c r="O40" i="1"/>
  <c r="O22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<sst xmlns="http://schemas.openxmlformats.org/spreadsheetml/2006/main" count="132" uniqueCount="66">
  <si>
    <t>OEJV 0182</t>
  </si>
  <si>
    <t>OEJV 0189</t>
  </si>
  <si>
    <t>OEJV 0198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</si>
  <si>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</si>
  <si>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</si>
  <si>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</si>
  <si>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</si>
  <si>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</si>
  <si>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</si>
  <si>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</si>
  <si>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</si>
  <si>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</si>
  <si>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</si>
  <si>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</si>
  <si>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</si>
  <si>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</si>
  <si>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</si>
  <si>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</si>
  <si>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</si>
  <si>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</si>
  <si>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</si>
  <si>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</si>
  <si>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</si>
  <si>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</si>
  <si>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</si>
  <si>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</si>
  <si>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</si>
  <si>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</si>
  <si>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</si>
  <si>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</si>
  <si>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</si>
  <si>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</si>
  <si>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</si>
  <si>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</si>
  <si>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</si>
  <si>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</si>
  <si>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</si>
  <si>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</si>
  <si>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</si>
  <si>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</si>
  <si>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</si>
  <si>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</si>
  <si>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</si>
  <si>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</si>
  <si>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CP Scl</t>
  </si>
  <si>
    <t>EW</t>
  </si>
  <si>
    <t>GCVS 4</t>
  </si>
  <si>
    <t>CP Scl / GSC 51868.576</t>
  </si>
  <si>
    <t>OEJV 0177</t>
  </si>
  <si>
    <t>Cycle count is ambiguous</t>
  </si>
  <si>
    <t>OEJV 0179</t>
  </si>
  <si>
    <t>II</t>
  </si>
  <si>
    <t>JAVSO, 48, 250</t>
  </si>
  <si>
    <t>MNRAS 3478, 757</t>
  </si>
  <si>
    <t>Acta Astronomica 52, 397</t>
  </si>
  <si>
    <t>PASP.118 (848): 1407</t>
  </si>
  <si>
    <t>O-C gateway</t>
  </si>
  <si>
    <t>RIX</t>
  </si>
  <si>
    <t>ApJ 788:1</t>
  </si>
  <si>
    <t>TESS/RAA</t>
  </si>
  <si>
    <t>BMGA</t>
  </si>
  <si>
    <t>VSS SEB Gp</t>
  </si>
  <si>
    <t>MBGA</t>
  </si>
  <si>
    <t>TESS</t>
  </si>
  <si>
    <t>ASAS-SN</t>
  </si>
  <si>
    <t>TESS/PNC/RAA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</si>
</sst>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0000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2"/>
      <color rgb="FFFF0000"/>
      <name val="Times New Roman"/>
      <family val="1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6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7" fillId="25" borderId="5" xfId="0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6" fillId="24" borderId="5" xfId="0" applyFont="1" applyFill="1" applyBorder="1" applyAlignment="1">
      <alignment horizontal="left"/>
    </xf>
    <xf numFmtId="0" fontId="18" fillId="26" borderId="0" xfId="0" applyFont="1" applyFill="1" applyAlignment="1"/>
    <xf numFmtId="0" fontId="19" fillId="0" borderId="0" xfId="0" applyFont="1" applyAlignme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35" fillId="0" borderId="0" xfId="41" applyFont="1" applyAlignment="1">
      <alignment horizontal="left" vertical="center"/>
    </xf>
    <xf numFmtId="0" fontId="35" fillId="0" borderId="0" xfId="41" applyFont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18" fillId="0" borderId="0" xfId="0" applyFont="1" applyAlignment="1"/>
    <xf numFmtId="0" fontId="38" fillId="0" borderId="0" xfId="0" applyFont="1" applyAlignment="1"/>
    <xf numFmtId="0" fontId="38" fillId="0" borderId="0" xfId="0" applyFont="1" applyAlignment="1">
      <alignment horizontal="center"/>
    </xf>
    <xf numFmtId="165" fontId="37" fillId="0" borderId="0" xfId="0" applyNumberFormat="1" applyFont="1" applyAlignment="1">
      <alignment horizontal="right" vertical="center" wrapText="1"/>
    </xf>
    <xf numFmtId="0" fontId="6" fillId="0" borderId="11" xfId="0" applyFont="1" applyBorder="1" applyAlignment="1"/>
    <xf numFmtId="165" fontId="39" fillId="0" borderId="0" xfId="0" applyNumberFormat="1" applyFont="1" applyAlignment="1">
      <alignment horizontal="right" vertical="center"/>
    </xf>
    <xf numFmtId="165" fontId="0" fillId="0" borderId="0" xfId="0" applyNumberFormat="1" applyAlignment="1">
      <alignment horizontal="right"/>
    </xf>
    <xf numFmtId="165" fontId="5" fillId="0" borderId="0" xfId="42" applyNumberFormat="1" applyFont="1" applyAlignment="1">
      <alignment horizontal="right"/>
    </xf>
    <xf numFmtId="165" fontId="35" fillId="0" borderId="0" xfId="41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/>
    </xf>
    <xf numFmtId="165" fontId="34" fillId="0" borderId="0" xfId="42" applyNumberFormat="1" applyFont="1" applyAlignment="1">
      <alignment horizontal="right"/>
    </xf>
    <xf numFmtId="0" fontId="4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9" fillId="0" borderId="0" xfId="0" applyFont="1" applyAlignment="1">
      <alignment horizontal="right" vertical="center"/>
    </xf>
    <xf numFmtId="0" fontId="5" fillId="0" borderId="0" xfId="42" applyFont="1" applyAlignment="1">
      <alignment horizontal="right"/>
    </xf>
    <xf numFmtId="0" fontId="35" fillId="0" borderId="0" xfId="41" applyFont="1" applyAlignment="1">
      <alignment horizontal="right" vertical="center"/>
    </xf>
    <xf numFmtId="0" fontId="5" fillId="0" borderId="0" xfId="0" applyFont="1" applyAlignment="1">
      <alignment horizontal="right"/>
    </xf>
    <xf numFmtId="0" fontId="34" fillId="0" borderId="0" xfId="42" applyFont="1" applyAlignment="1">
      <alignment horizontal="right"/>
    </xf>
    <xf numFmtId="0" fontId="37" fillId="0" borderId="0" xfId="0" applyFont="1" applyAlignment="1">
      <alignment horizontal="right" vertical="center" wrapText="1"/>
    </xf>
    <xf numFmtId="0" fontId="38" fillId="0" borderId="0" xfId="0" applyFont="1" applyAlignment="1">
      <alignment horizontal="right"/>
    </xf>
    <xf numFmtId="0" fontId="0" fillId="0" borderId="11" xfId="0" applyBorder="1" applyAlignment="1"/>
    <xf numFmtId="166" fontId="41" fillId="0" borderId="0" xfId="0" applyNumberFormat="1" applyFont="1" applyAlignment="1" applyProtection="1">
      <alignment horizontal="center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CP Scl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Active!$D$21:$D$226</c:f>
                <c:numCache>
                  <c:formatCode>General</c:formatCode>
                  <c:ptCount val="206"/>
                  <c:pt idx="1">
                    <c:v>0</c:v>
                  </c:pt>
                  <c:pt idx="2">
                    <c:v>4.3E-3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3.5000000000000001E-3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2.3E-3</c:v>
                  </c:pt>
                  <c:pt idx="21">
                    <c:v>2.5999999999999999E-3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1.1999999999999999E-3</c:v>
                  </c:pt>
                  <c:pt idx="25">
                    <c:v>1.235E-3</c:v>
                  </c:pt>
                  <c:pt idx="26">
                    <c:v>8.9999999999999998E-4</c:v>
                  </c:pt>
                  <c:pt idx="27">
                    <c:v>8.8000000000000003E-4</c:v>
                  </c:pt>
                  <c:pt idx="28">
                    <c:v>1.1999999999999999E-3</c:v>
                  </c:pt>
                  <c:pt idx="29">
                    <c:v>1.16E-3</c:v>
                  </c:pt>
                  <c:pt idx="30">
                    <c:v>8.0000000000000004E-4</c:v>
                  </c:pt>
                  <c:pt idx="31">
                    <c:v>8.3600000000000005E-4</c:v>
                  </c:pt>
                  <c:pt idx="32">
                    <c:v>1.3140000000000001E-3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8.8800000000000001E-4</c:v>
                  </c:pt>
                  <c:pt idx="36">
                    <c:v>7.0000000000000001E-3</c:v>
                  </c:pt>
                  <c:pt idx="37">
                    <c:v>1E-4</c:v>
                  </c:pt>
                  <c:pt idx="38">
                    <c:v>7.2999999999999996E-4</c:v>
                  </c:pt>
                  <c:pt idx="39">
                    <c:v>9.7999999999999997E-4</c:v>
                  </c:pt>
                  <c:pt idx="40">
                    <c:v>1.1999999999999999E-3</c:v>
                  </c:pt>
                  <c:pt idx="41">
                    <c:v>8.9999999999999998E-4</c:v>
                  </c:pt>
                </c:numCache>
              </c:numRef>
            </c:plus>
            <c:minus>
              <c:numRef>
                <c:f>Active!$D$21:$D$226</c:f>
                <c:numCache>
                  <c:formatCode>General</c:formatCode>
                  <c:ptCount val="206"/>
                  <c:pt idx="1">
                    <c:v>0</c:v>
                  </c:pt>
                  <c:pt idx="2">
                    <c:v>4.3E-3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3.5000000000000001E-3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2.3E-3</c:v>
                  </c:pt>
                  <c:pt idx="21">
                    <c:v>2.5999999999999999E-3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1.1999999999999999E-3</c:v>
                  </c:pt>
                  <c:pt idx="25">
                    <c:v>1.235E-3</c:v>
                  </c:pt>
                  <c:pt idx="26">
                    <c:v>8.9999999999999998E-4</c:v>
                  </c:pt>
                  <c:pt idx="27">
                    <c:v>8.8000000000000003E-4</c:v>
                  </c:pt>
                  <c:pt idx="28">
                    <c:v>1.1999999999999999E-3</c:v>
                  </c:pt>
                  <c:pt idx="29">
                    <c:v>1.16E-3</c:v>
                  </c:pt>
                  <c:pt idx="30">
                    <c:v>8.0000000000000004E-4</c:v>
                  </c:pt>
                  <c:pt idx="31">
                    <c:v>8.3600000000000005E-4</c:v>
                  </c:pt>
                  <c:pt idx="32">
                    <c:v>1.3140000000000001E-3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8.8800000000000001E-4</c:v>
                  </c:pt>
                  <c:pt idx="36">
                    <c:v>7.0000000000000001E-3</c:v>
                  </c:pt>
                  <c:pt idx="37">
                    <c:v>1E-4</c:v>
                  </c:pt>
                  <c:pt idx="38">
                    <c:v>7.2999999999999996E-4</c:v>
                  </c:pt>
                  <c:pt idx="39">
                    <c:v>9.7999999999999997E-4</c:v>
                  </c:pt>
                  <c:pt idx="40">
                    <c:v>1.1999999999999999E-3</c:v>
                  </c:pt>
                  <c:pt idx="4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-16111.5</c:v>
                </c:pt>
                <c:pt idx="1">
                  <c:v>-16111</c:v>
                </c:pt>
                <c:pt idx="2">
                  <c:v>-11386.5</c:v>
                </c:pt>
                <c:pt idx="3">
                  <c:v>-9353.5</c:v>
                </c:pt>
                <c:pt idx="4">
                  <c:v>-8158.5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4</c:v>
                </c:pt>
                <c:pt idx="11">
                  <c:v>4.5</c:v>
                </c:pt>
                <c:pt idx="12">
                  <c:v>562</c:v>
                </c:pt>
                <c:pt idx="13">
                  <c:v>562.5</c:v>
                </c:pt>
                <c:pt idx="14">
                  <c:v>1253.5</c:v>
                </c:pt>
                <c:pt idx="15">
                  <c:v>1279</c:v>
                </c:pt>
                <c:pt idx="16">
                  <c:v>1279.5</c:v>
                </c:pt>
                <c:pt idx="17">
                  <c:v>1282.5</c:v>
                </c:pt>
                <c:pt idx="18">
                  <c:v>2436.5</c:v>
                </c:pt>
                <c:pt idx="19">
                  <c:v>2436.5</c:v>
                </c:pt>
                <c:pt idx="20">
                  <c:v>2892.5</c:v>
                </c:pt>
                <c:pt idx="21">
                  <c:v>2893</c:v>
                </c:pt>
                <c:pt idx="22">
                  <c:v>3648</c:v>
                </c:pt>
                <c:pt idx="23">
                  <c:v>3648</c:v>
                </c:pt>
                <c:pt idx="24">
                  <c:v>4569.5</c:v>
                </c:pt>
                <c:pt idx="25">
                  <c:v>4569.5</c:v>
                </c:pt>
                <c:pt idx="26">
                  <c:v>4570</c:v>
                </c:pt>
                <c:pt idx="27">
                  <c:v>4570</c:v>
                </c:pt>
                <c:pt idx="28">
                  <c:v>4603.5</c:v>
                </c:pt>
                <c:pt idx="29">
                  <c:v>4603.5</c:v>
                </c:pt>
                <c:pt idx="30">
                  <c:v>4604</c:v>
                </c:pt>
                <c:pt idx="31">
                  <c:v>4604</c:v>
                </c:pt>
                <c:pt idx="32">
                  <c:v>4649.5</c:v>
                </c:pt>
                <c:pt idx="33">
                  <c:v>4649.5</c:v>
                </c:pt>
                <c:pt idx="34">
                  <c:v>4650</c:v>
                </c:pt>
                <c:pt idx="35">
                  <c:v>4650</c:v>
                </c:pt>
                <c:pt idx="36">
                  <c:v>4837</c:v>
                </c:pt>
                <c:pt idx="37">
                  <c:v>4837</c:v>
                </c:pt>
                <c:pt idx="38">
                  <c:v>5918</c:v>
                </c:pt>
                <c:pt idx="39">
                  <c:v>5918.5</c:v>
                </c:pt>
                <c:pt idx="40">
                  <c:v>8133.5</c:v>
                </c:pt>
                <c:pt idx="41">
                  <c:v>9555.5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FB-45DC-B1AD-8C75EC1D455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4.3E-3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3.5000000000000001E-3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2.3E-3</c:v>
                  </c:pt>
                  <c:pt idx="21">
                    <c:v>2.5999999999999999E-3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1.1999999999999999E-3</c:v>
                  </c:pt>
                  <c:pt idx="25">
                    <c:v>1.235E-3</c:v>
                  </c:pt>
                  <c:pt idx="26">
                    <c:v>8.9999999999999998E-4</c:v>
                  </c:pt>
                  <c:pt idx="27">
                    <c:v>8.8000000000000003E-4</c:v>
                  </c:pt>
                  <c:pt idx="28">
                    <c:v>1.1999999999999999E-3</c:v>
                  </c:pt>
                  <c:pt idx="29">
                    <c:v>1.16E-3</c:v>
                  </c:pt>
                  <c:pt idx="30">
                    <c:v>8.0000000000000004E-4</c:v>
                  </c:pt>
                  <c:pt idx="31">
                    <c:v>8.3600000000000005E-4</c:v>
                  </c:pt>
                  <c:pt idx="32">
                    <c:v>1.3140000000000001E-3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8.8800000000000001E-4</c:v>
                  </c:pt>
                  <c:pt idx="36">
                    <c:v>7.0000000000000001E-3</c:v>
                  </c:pt>
                  <c:pt idx="37">
                    <c:v>1E-4</c:v>
                  </c:pt>
                  <c:pt idx="38">
                    <c:v>7.2999999999999996E-4</c:v>
                  </c:pt>
                  <c:pt idx="39">
                    <c:v>9.7999999999999997E-4</c:v>
                  </c:pt>
                  <c:pt idx="40">
                    <c:v>1.1999999999999999E-3</c:v>
                  </c:pt>
                  <c:pt idx="41">
                    <c:v>8.9999999999999998E-4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4.3E-3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3.5000000000000001E-3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2.3E-3</c:v>
                  </c:pt>
                  <c:pt idx="21">
                    <c:v>2.5999999999999999E-3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1.1999999999999999E-3</c:v>
                  </c:pt>
                  <c:pt idx="25">
                    <c:v>1.235E-3</c:v>
                  </c:pt>
                  <c:pt idx="26">
                    <c:v>8.9999999999999998E-4</c:v>
                  </c:pt>
                  <c:pt idx="27">
                    <c:v>8.8000000000000003E-4</c:v>
                  </c:pt>
                  <c:pt idx="28">
                    <c:v>1.1999999999999999E-3</c:v>
                  </c:pt>
                  <c:pt idx="29">
                    <c:v>1.16E-3</c:v>
                  </c:pt>
                  <c:pt idx="30">
                    <c:v>8.0000000000000004E-4</c:v>
                  </c:pt>
                  <c:pt idx="31">
                    <c:v>8.3600000000000005E-4</c:v>
                  </c:pt>
                  <c:pt idx="32">
                    <c:v>1.3140000000000001E-3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8.8800000000000001E-4</c:v>
                  </c:pt>
                  <c:pt idx="36">
                    <c:v>7.0000000000000001E-3</c:v>
                  </c:pt>
                  <c:pt idx="37">
                    <c:v>1E-4</c:v>
                  </c:pt>
                  <c:pt idx="38">
                    <c:v>7.2999999999999996E-4</c:v>
                  </c:pt>
                  <c:pt idx="39">
                    <c:v>9.7999999999999997E-4</c:v>
                  </c:pt>
                  <c:pt idx="40">
                    <c:v>1.1999999999999999E-3</c:v>
                  </c:pt>
                  <c:pt idx="4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-16111.5</c:v>
                </c:pt>
                <c:pt idx="1">
                  <c:v>-16111</c:v>
                </c:pt>
                <c:pt idx="2">
                  <c:v>-11386.5</c:v>
                </c:pt>
                <c:pt idx="3">
                  <c:v>-9353.5</c:v>
                </c:pt>
                <c:pt idx="4">
                  <c:v>-8158.5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4</c:v>
                </c:pt>
                <c:pt idx="11">
                  <c:v>4.5</c:v>
                </c:pt>
                <c:pt idx="12">
                  <c:v>562</c:v>
                </c:pt>
                <c:pt idx="13">
                  <c:v>562.5</c:v>
                </c:pt>
                <c:pt idx="14">
                  <c:v>1253.5</c:v>
                </c:pt>
                <c:pt idx="15">
                  <c:v>1279</c:v>
                </c:pt>
                <c:pt idx="16">
                  <c:v>1279.5</c:v>
                </c:pt>
                <c:pt idx="17">
                  <c:v>1282.5</c:v>
                </c:pt>
                <c:pt idx="18">
                  <c:v>2436.5</c:v>
                </c:pt>
                <c:pt idx="19">
                  <c:v>2436.5</c:v>
                </c:pt>
                <c:pt idx="20">
                  <c:v>2892.5</c:v>
                </c:pt>
                <c:pt idx="21">
                  <c:v>2893</c:v>
                </c:pt>
                <c:pt idx="22">
                  <c:v>3648</c:v>
                </c:pt>
                <c:pt idx="23">
                  <c:v>3648</c:v>
                </c:pt>
                <c:pt idx="24">
                  <c:v>4569.5</c:v>
                </c:pt>
                <c:pt idx="25">
                  <c:v>4569.5</c:v>
                </c:pt>
                <c:pt idx="26">
                  <c:v>4570</c:v>
                </c:pt>
                <c:pt idx="27">
                  <c:v>4570</c:v>
                </c:pt>
                <c:pt idx="28">
                  <c:v>4603.5</c:v>
                </c:pt>
                <c:pt idx="29">
                  <c:v>4603.5</c:v>
                </c:pt>
                <c:pt idx="30">
                  <c:v>4604</c:v>
                </c:pt>
                <c:pt idx="31">
                  <c:v>4604</c:v>
                </c:pt>
                <c:pt idx="32">
                  <c:v>4649.5</c:v>
                </c:pt>
                <c:pt idx="33">
                  <c:v>4649.5</c:v>
                </c:pt>
                <c:pt idx="34">
                  <c:v>4650</c:v>
                </c:pt>
                <c:pt idx="35">
                  <c:v>4650</c:v>
                </c:pt>
                <c:pt idx="36">
                  <c:v>4837</c:v>
                </c:pt>
                <c:pt idx="37">
                  <c:v>4837</c:v>
                </c:pt>
                <c:pt idx="38">
                  <c:v>5918</c:v>
                </c:pt>
                <c:pt idx="39">
                  <c:v>5918.5</c:v>
                </c:pt>
                <c:pt idx="40">
                  <c:v>8133.5</c:v>
                </c:pt>
                <c:pt idx="41">
                  <c:v>9555.5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FB-45DC-B1AD-8C75EC1D455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4.3E-3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3.5000000000000001E-3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2.3E-3</c:v>
                  </c:pt>
                  <c:pt idx="21">
                    <c:v>2.5999999999999999E-3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1.1999999999999999E-3</c:v>
                  </c:pt>
                  <c:pt idx="25">
                    <c:v>1.235E-3</c:v>
                  </c:pt>
                  <c:pt idx="26">
                    <c:v>8.9999999999999998E-4</c:v>
                  </c:pt>
                  <c:pt idx="27">
                    <c:v>8.8000000000000003E-4</c:v>
                  </c:pt>
                  <c:pt idx="28">
                    <c:v>1.1999999999999999E-3</c:v>
                  </c:pt>
                  <c:pt idx="29">
                    <c:v>1.16E-3</c:v>
                  </c:pt>
                  <c:pt idx="30">
                    <c:v>8.0000000000000004E-4</c:v>
                  </c:pt>
                  <c:pt idx="31">
                    <c:v>8.3600000000000005E-4</c:v>
                  </c:pt>
                  <c:pt idx="32">
                    <c:v>1.3140000000000001E-3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8.8800000000000001E-4</c:v>
                  </c:pt>
                  <c:pt idx="36">
                    <c:v>7.0000000000000001E-3</c:v>
                  </c:pt>
                  <c:pt idx="37">
                    <c:v>1E-4</c:v>
                  </c:pt>
                  <c:pt idx="38">
                    <c:v>7.2999999999999996E-4</c:v>
                  </c:pt>
                  <c:pt idx="39">
                    <c:v>9.7999999999999997E-4</c:v>
                  </c:pt>
                  <c:pt idx="40">
                    <c:v>1.1999999999999999E-3</c:v>
                  </c:pt>
                  <c:pt idx="41">
                    <c:v>8.9999999999999998E-4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4.3E-3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3.5000000000000001E-3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2.3E-3</c:v>
                  </c:pt>
                  <c:pt idx="21">
                    <c:v>2.5999999999999999E-3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1.1999999999999999E-3</c:v>
                  </c:pt>
                  <c:pt idx="25">
                    <c:v>1.235E-3</c:v>
                  </c:pt>
                  <c:pt idx="26">
                    <c:v>8.9999999999999998E-4</c:v>
                  </c:pt>
                  <c:pt idx="27">
                    <c:v>8.8000000000000003E-4</c:v>
                  </c:pt>
                  <c:pt idx="28">
                    <c:v>1.1999999999999999E-3</c:v>
                  </c:pt>
                  <c:pt idx="29">
                    <c:v>1.16E-3</c:v>
                  </c:pt>
                  <c:pt idx="30">
                    <c:v>8.0000000000000004E-4</c:v>
                  </c:pt>
                  <c:pt idx="31">
                    <c:v>8.3600000000000005E-4</c:v>
                  </c:pt>
                  <c:pt idx="32">
                    <c:v>1.3140000000000001E-3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8.8800000000000001E-4</c:v>
                  </c:pt>
                  <c:pt idx="36">
                    <c:v>7.0000000000000001E-3</c:v>
                  </c:pt>
                  <c:pt idx="37">
                    <c:v>1E-4</c:v>
                  </c:pt>
                  <c:pt idx="38">
                    <c:v>7.2999999999999996E-4</c:v>
                  </c:pt>
                  <c:pt idx="39">
                    <c:v>9.7999999999999997E-4</c:v>
                  </c:pt>
                  <c:pt idx="40">
                    <c:v>1.1999999999999999E-3</c:v>
                  </c:pt>
                  <c:pt idx="4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-16111.5</c:v>
                </c:pt>
                <c:pt idx="1">
                  <c:v>-16111</c:v>
                </c:pt>
                <c:pt idx="2">
                  <c:v>-11386.5</c:v>
                </c:pt>
                <c:pt idx="3">
                  <c:v>-9353.5</c:v>
                </c:pt>
                <c:pt idx="4">
                  <c:v>-8158.5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4</c:v>
                </c:pt>
                <c:pt idx="11">
                  <c:v>4.5</c:v>
                </c:pt>
                <c:pt idx="12">
                  <c:v>562</c:v>
                </c:pt>
                <c:pt idx="13">
                  <c:v>562.5</c:v>
                </c:pt>
                <c:pt idx="14">
                  <c:v>1253.5</c:v>
                </c:pt>
                <c:pt idx="15">
                  <c:v>1279</c:v>
                </c:pt>
                <c:pt idx="16">
                  <c:v>1279.5</c:v>
                </c:pt>
                <c:pt idx="17">
                  <c:v>1282.5</c:v>
                </c:pt>
                <c:pt idx="18">
                  <c:v>2436.5</c:v>
                </c:pt>
                <c:pt idx="19">
                  <c:v>2436.5</c:v>
                </c:pt>
                <c:pt idx="20">
                  <c:v>2892.5</c:v>
                </c:pt>
                <c:pt idx="21">
                  <c:v>2893</c:v>
                </c:pt>
                <c:pt idx="22">
                  <c:v>3648</c:v>
                </c:pt>
                <c:pt idx="23">
                  <c:v>3648</c:v>
                </c:pt>
                <c:pt idx="24">
                  <c:v>4569.5</c:v>
                </c:pt>
                <c:pt idx="25">
                  <c:v>4569.5</c:v>
                </c:pt>
                <c:pt idx="26">
                  <c:v>4570</c:v>
                </c:pt>
                <c:pt idx="27">
                  <c:v>4570</c:v>
                </c:pt>
                <c:pt idx="28">
                  <c:v>4603.5</c:v>
                </c:pt>
                <c:pt idx="29">
                  <c:v>4603.5</c:v>
                </c:pt>
                <c:pt idx="30">
                  <c:v>4604</c:v>
                </c:pt>
                <c:pt idx="31">
                  <c:v>4604</c:v>
                </c:pt>
                <c:pt idx="32">
                  <c:v>4649.5</c:v>
                </c:pt>
                <c:pt idx="33">
                  <c:v>4649.5</c:v>
                </c:pt>
                <c:pt idx="34">
                  <c:v>4650</c:v>
                </c:pt>
                <c:pt idx="35">
                  <c:v>4650</c:v>
                </c:pt>
                <c:pt idx="36">
                  <c:v>4837</c:v>
                </c:pt>
                <c:pt idx="37">
                  <c:v>4837</c:v>
                </c:pt>
                <c:pt idx="38">
                  <c:v>5918</c:v>
                </c:pt>
                <c:pt idx="39">
                  <c:v>5918.5</c:v>
                </c:pt>
                <c:pt idx="40">
                  <c:v>8133.5</c:v>
                </c:pt>
                <c:pt idx="41">
                  <c:v>9555.5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FB-45DC-B1AD-8C75EC1D455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4.3E-3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3.5000000000000001E-3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2.3E-3</c:v>
                  </c:pt>
                  <c:pt idx="21">
                    <c:v>2.5999999999999999E-3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1.1999999999999999E-3</c:v>
                  </c:pt>
                  <c:pt idx="25">
                    <c:v>1.235E-3</c:v>
                  </c:pt>
                  <c:pt idx="26">
                    <c:v>8.9999999999999998E-4</c:v>
                  </c:pt>
                  <c:pt idx="27">
                    <c:v>8.8000000000000003E-4</c:v>
                  </c:pt>
                  <c:pt idx="28">
                    <c:v>1.1999999999999999E-3</c:v>
                  </c:pt>
                  <c:pt idx="29">
                    <c:v>1.16E-3</c:v>
                  </c:pt>
                  <c:pt idx="30">
                    <c:v>8.0000000000000004E-4</c:v>
                  </c:pt>
                  <c:pt idx="31">
                    <c:v>8.3600000000000005E-4</c:v>
                  </c:pt>
                  <c:pt idx="32">
                    <c:v>1.3140000000000001E-3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8.8800000000000001E-4</c:v>
                  </c:pt>
                  <c:pt idx="36">
                    <c:v>7.0000000000000001E-3</c:v>
                  </c:pt>
                  <c:pt idx="37">
                    <c:v>1E-4</c:v>
                  </c:pt>
                  <c:pt idx="38">
                    <c:v>7.2999999999999996E-4</c:v>
                  </c:pt>
                  <c:pt idx="39">
                    <c:v>9.7999999999999997E-4</c:v>
                  </c:pt>
                  <c:pt idx="40">
                    <c:v>1.1999999999999999E-3</c:v>
                  </c:pt>
                  <c:pt idx="41">
                    <c:v>8.9999999999999998E-4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4.3E-3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3.5000000000000001E-3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2.3E-3</c:v>
                  </c:pt>
                  <c:pt idx="21">
                    <c:v>2.5999999999999999E-3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1.1999999999999999E-3</c:v>
                  </c:pt>
                  <c:pt idx="25">
                    <c:v>1.235E-3</c:v>
                  </c:pt>
                  <c:pt idx="26">
                    <c:v>8.9999999999999998E-4</c:v>
                  </c:pt>
                  <c:pt idx="27">
                    <c:v>8.8000000000000003E-4</c:v>
                  </c:pt>
                  <c:pt idx="28">
                    <c:v>1.1999999999999999E-3</c:v>
                  </c:pt>
                  <c:pt idx="29">
                    <c:v>1.16E-3</c:v>
                  </c:pt>
                  <c:pt idx="30">
                    <c:v>8.0000000000000004E-4</c:v>
                  </c:pt>
                  <c:pt idx="31">
                    <c:v>8.3600000000000005E-4</c:v>
                  </c:pt>
                  <c:pt idx="32">
                    <c:v>1.3140000000000001E-3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8.8800000000000001E-4</c:v>
                  </c:pt>
                  <c:pt idx="36">
                    <c:v>7.0000000000000001E-3</c:v>
                  </c:pt>
                  <c:pt idx="37">
                    <c:v>1E-4</c:v>
                  </c:pt>
                  <c:pt idx="38">
                    <c:v>7.2999999999999996E-4</c:v>
                  </c:pt>
                  <c:pt idx="39">
                    <c:v>9.7999999999999997E-4</c:v>
                  </c:pt>
                  <c:pt idx="40">
                    <c:v>1.1999999999999999E-3</c:v>
                  </c:pt>
                  <c:pt idx="4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-16111.5</c:v>
                </c:pt>
                <c:pt idx="1">
                  <c:v>-16111</c:v>
                </c:pt>
                <c:pt idx="2">
                  <c:v>-11386.5</c:v>
                </c:pt>
                <c:pt idx="3">
                  <c:v>-9353.5</c:v>
                </c:pt>
                <c:pt idx="4">
                  <c:v>-8158.5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4</c:v>
                </c:pt>
                <c:pt idx="11">
                  <c:v>4.5</c:v>
                </c:pt>
                <c:pt idx="12">
                  <c:v>562</c:v>
                </c:pt>
                <c:pt idx="13">
                  <c:v>562.5</c:v>
                </c:pt>
                <c:pt idx="14">
                  <c:v>1253.5</c:v>
                </c:pt>
                <c:pt idx="15">
                  <c:v>1279</c:v>
                </c:pt>
                <c:pt idx="16">
                  <c:v>1279.5</c:v>
                </c:pt>
                <c:pt idx="17">
                  <c:v>1282.5</c:v>
                </c:pt>
                <c:pt idx="18">
                  <c:v>2436.5</c:v>
                </c:pt>
                <c:pt idx="19">
                  <c:v>2436.5</c:v>
                </c:pt>
                <c:pt idx="20">
                  <c:v>2892.5</c:v>
                </c:pt>
                <c:pt idx="21">
                  <c:v>2893</c:v>
                </c:pt>
                <c:pt idx="22">
                  <c:v>3648</c:v>
                </c:pt>
                <c:pt idx="23">
                  <c:v>3648</c:v>
                </c:pt>
                <c:pt idx="24">
                  <c:v>4569.5</c:v>
                </c:pt>
                <c:pt idx="25">
                  <c:v>4569.5</c:v>
                </c:pt>
                <c:pt idx="26">
                  <c:v>4570</c:v>
                </c:pt>
                <c:pt idx="27">
                  <c:v>4570</c:v>
                </c:pt>
                <c:pt idx="28">
                  <c:v>4603.5</c:v>
                </c:pt>
                <c:pt idx="29">
                  <c:v>4603.5</c:v>
                </c:pt>
                <c:pt idx="30">
                  <c:v>4604</c:v>
                </c:pt>
                <c:pt idx="31">
                  <c:v>4604</c:v>
                </c:pt>
                <c:pt idx="32">
                  <c:v>4649.5</c:v>
                </c:pt>
                <c:pt idx="33">
                  <c:v>4649.5</c:v>
                </c:pt>
                <c:pt idx="34">
                  <c:v>4650</c:v>
                </c:pt>
                <c:pt idx="35">
                  <c:v>4650</c:v>
                </c:pt>
                <c:pt idx="36">
                  <c:v>4837</c:v>
                </c:pt>
                <c:pt idx="37">
                  <c:v>4837</c:v>
                </c:pt>
                <c:pt idx="38">
                  <c:v>5918</c:v>
                </c:pt>
                <c:pt idx="39">
                  <c:v>5918.5</c:v>
                </c:pt>
                <c:pt idx="40">
                  <c:v>8133.5</c:v>
                </c:pt>
                <c:pt idx="41">
                  <c:v>9555.5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0">
                  <c:v>-0.17124309986684239</c:v>
                </c:pt>
                <c:pt idx="2">
                  <c:v>-0.1593781000119634</c:v>
                </c:pt>
                <c:pt idx="3">
                  <c:v>-0.1615478999883635</c:v>
                </c:pt>
                <c:pt idx="4">
                  <c:v>-0.16209490002074745</c:v>
                </c:pt>
                <c:pt idx="5">
                  <c:v>-0.14826479999464937</c:v>
                </c:pt>
                <c:pt idx="6">
                  <c:v>-0.14825479987484869</c:v>
                </c:pt>
                <c:pt idx="7">
                  <c:v>-0.14883030000055442</c:v>
                </c:pt>
                <c:pt idx="8">
                  <c:v>-0.14883029980410356</c:v>
                </c:pt>
                <c:pt idx="9">
                  <c:v>-0.14766059999965364</c:v>
                </c:pt>
                <c:pt idx="10">
                  <c:v>-0.14864240000315476</c:v>
                </c:pt>
                <c:pt idx="11">
                  <c:v>-0.14847269991150824</c:v>
                </c:pt>
                <c:pt idx="12">
                  <c:v>-0.1519662000646349</c:v>
                </c:pt>
                <c:pt idx="13">
                  <c:v>-0.15149750022101216</c:v>
                </c:pt>
                <c:pt idx="14">
                  <c:v>-0.15056210013426607</c:v>
                </c:pt>
                <c:pt idx="15">
                  <c:v>-0.15390740002476377</c:v>
                </c:pt>
                <c:pt idx="16">
                  <c:v>-0.15273770020576194</c:v>
                </c:pt>
                <c:pt idx="17">
                  <c:v>-0.15371949999826029</c:v>
                </c:pt>
                <c:pt idx="18">
                  <c:v>-0.15526190000673523</c:v>
                </c:pt>
                <c:pt idx="19">
                  <c:v>-0.15525189999607392</c:v>
                </c:pt>
                <c:pt idx="20">
                  <c:v>-0.15759550006623613</c:v>
                </c:pt>
                <c:pt idx="21">
                  <c:v>-0.15624979983840603</c:v>
                </c:pt>
                <c:pt idx="22">
                  <c:v>-0.15661880009429296</c:v>
                </c:pt>
                <c:pt idx="23">
                  <c:v>-0.1560688000972732</c:v>
                </c:pt>
                <c:pt idx="36">
                  <c:v>-0.16012220000266097</c:v>
                </c:pt>
                <c:pt idx="37">
                  <c:v>-0.16010220007592579</c:v>
                </c:pt>
                <c:pt idx="38">
                  <c:v>-0.16256080000312068</c:v>
                </c:pt>
                <c:pt idx="39">
                  <c:v>-0.16211110007861862</c:v>
                </c:pt>
                <c:pt idx="40">
                  <c:v>-0.16005009995569708</c:v>
                </c:pt>
                <c:pt idx="41">
                  <c:v>-0.16032330021698726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FB-45DC-B1AD-8C75EC1D455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4.3E-3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3.5000000000000001E-3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2.3E-3</c:v>
                  </c:pt>
                  <c:pt idx="21">
                    <c:v>2.5999999999999999E-3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1.1999999999999999E-3</c:v>
                  </c:pt>
                  <c:pt idx="25">
                    <c:v>1.235E-3</c:v>
                  </c:pt>
                  <c:pt idx="26">
                    <c:v>8.9999999999999998E-4</c:v>
                  </c:pt>
                  <c:pt idx="27">
                    <c:v>8.8000000000000003E-4</c:v>
                  </c:pt>
                  <c:pt idx="28">
                    <c:v>1.1999999999999999E-3</c:v>
                  </c:pt>
                  <c:pt idx="29">
                    <c:v>1.16E-3</c:v>
                  </c:pt>
                  <c:pt idx="30">
                    <c:v>8.0000000000000004E-4</c:v>
                  </c:pt>
                  <c:pt idx="31">
                    <c:v>8.3600000000000005E-4</c:v>
                  </c:pt>
                  <c:pt idx="32">
                    <c:v>1.3140000000000001E-3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8.8800000000000001E-4</c:v>
                  </c:pt>
                  <c:pt idx="36">
                    <c:v>7.0000000000000001E-3</c:v>
                  </c:pt>
                  <c:pt idx="37">
                    <c:v>1E-4</c:v>
                  </c:pt>
                  <c:pt idx="38">
                    <c:v>7.2999999999999996E-4</c:v>
                  </c:pt>
                  <c:pt idx="39">
                    <c:v>9.7999999999999997E-4</c:v>
                  </c:pt>
                  <c:pt idx="40">
                    <c:v>1.1999999999999999E-3</c:v>
                  </c:pt>
                  <c:pt idx="41">
                    <c:v>8.9999999999999998E-4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4.3E-3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3.5000000000000001E-3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2.3E-3</c:v>
                  </c:pt>
                  <c:pt idx="21">
                    <c:v>2.5999999999999999E-3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1.1999999999999999E-3</c:v>
                  </c:pt>
                  <c:pt idx="25">
                    <c:v>1.235E-3</c:v>
                  </c:pt>
                  <c:pt idx="26">
                    <c:v>8.9999999999999998E-4</c:v>
                  </c:pt>
                  <c:pt idx="27">
                    <c:v>8.8000000000000003E-4</c:v>
                  </c:pt>
                  <c:pt idx="28">
                    <c:v>1.1999999999999999E-3</c:v>
                  </c:pt>
                  <c:pt idx="29">
                    <c:v>1.16E-3</c:v>
                  </c:pt>
                  <c:pt idx="30">
                    <c:v>8.0000000000000004E-4</c:v>
                  </c:pt>
                  <c:pt idx="31">
                    <c:v>8.3600000000000005E-4</c:v>
                  </c:pt>
                  <c:pt idx="32">
                    <c:v>1.3140000000000001E-3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8.8800000000000001E-4</c:v>
                  </c:pt>
                  <c:pt idx="36">
                    <c:v>7.0000000000000001E-3</c:v>
                  </c:pt>
                  <c:pt idx="37">
                    <c:v>1E-4</c:v>
                  </c:pt>
                  <c:pt idx="38">
                    <c:v>7.2999999999999996E-4</c:v>
                  </c:pt>
                  <c:pt idx="39">
                    <c:v>9.7999999999999997E-4</c:v>
                  </c:pt>
                  <c:pt idx="40">
                    <c:v>1.1999999999999999E-3</c:v>
                  </c:pt>
                  <c:pt idx="4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-16111.5</c:v>
                </c:pt>
                <c:pt idx="1">
                  <c:v>-16111</c:v>
                </c:pt>
                <c:pt idx="2">
                  <c:v>-11386.5</c:v>
                </c:pt>
                <c:pt idx="3">
                  <c:v>-9353.5</c:v>
                </c:pt>
                <c:pt idx="4">
                  <c:v>-8158.5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4</c:v>
                </c:pt>
                <c:pt idx="11">
                  <c:v>4.5</c:v>
                </c:pt>
                <c:pt idx="12">
                  <c:v>562</c:v>
                </c:pt>
                <c:pt idx="13">
                  <c:v>562.5</c:v>
                </c:pt>
                <c:pt idx="14">
                  <c:v>1253.5</c:v>
                </c:pt>
                <c:pt idx="15">
                  <c:v>1279</c:v>
                </c:pt>
                <c:pt idx="16">
                  <c:v>1279.5</c:v>
                </c:pt>
                <c:pt idx="17">
                  <c:v>1282.5</c:v>
                </c:pt>
                <c:pt idx="18">
                  <c:v>2436.5</c:v>
                </c:pt>
                <c:pt idx="19">
                  <c:v>2436.5</c:v>
                </c:pt>
                <c:pt idx="20">
                  <c:v>2892.5</c:v>
                </c:pt>
                <c:pt idx="21">
                  <c:v>2893</c:v>
                </c:pt>
                <c:pt idx="22">
                  <c:v>3648</c:v>
                </c:pt>
                <c:pt idx="23">
                  <c:v>3648</c:v>
                </c:pt>
                <c:pt idx="24">
                  <c:v>4569.5</c:v>
                </c:pt>
                <c:pt idx="25">
                  <c:v>4569.5</c:v>
                </c:pt>
                <c:pt idx="26">
                  <c:v>4570</c:v>
                </c:pt>
                <c:pt idx="27">
                  <c:v>4570</c:v>
                </c:pt>
                <c:pt idx="28">
                  <c:v>4603.5</c:v>
                </c:pt>
                <c:pt idx="29">
                  <c:v>4603.5</c:v>
                </c:pt>
                <c:pt idx="30">
                  <c:v>4604</c:v>
                </c:pt>
                <c:pt idx="31">
                  <c:v>4604</c:v>
                </c:pt>
                <c:pt idx="32">
                  <c:v>4649.5</c:v>
                </c:pt>
                <c:pt idx="33">
                  <c:v>4649.5</c:v>
                </c:pt>
                <c:pt idx="34">
                  <c:v>4650</c:v>
                </c:pt>
                <c:pt idx="35">
                  <c:v>4650</c:v>
                </c:pt>
                <c:pt idx="36">
                  <c:v>4837</c:v>
                </c:pt>
                <c:pt idx="37">
                  <c:v>4837</c:v>
                </c:pt>
                <c:pt idx="38">
                  <c:v>5918</c:v>
                </c:pt>
                <c:pt idx="39">
                  <c:v>5918.5</c:v>
                </c:pt>
                <c:pt idx="40">
                  <c:v>8133.5</c:v>
                </c:pt>
                <c:pt idx="41">
                  <c:v>9555.5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  <c:pt idx="24">
                  <c:v>-0.16004169991356321</c:v>
                </c:pt>
                <c:pt idx="25">
                  <c:v>-0.16003976229694672</c:v>
                </c:pt>
                <c:pt idx="26">
                  <c:v>-0.15964599993458251</c:v>
                </c:pt>
                <c:pt idx="27">
                  <c:v>-0.15964598689606646</c:v>
                </c:pt>
                <c:pt idx="28">
                  <c:v>-0.16067209994071163</c:v>
                </c:pt>
                <c:pt idx="29">
                  <c:v>-0.16066734460764565</c:v>
                </c:pt>
                <c:pt idx="30">
                  <c:v>-0.15924539979459951</c:v>
                </c:pt>
                <c:pt idx="31">
                  <c:v>-0.15924492342310259</c:v>
                </c:pt>
                <c:pt idx="32">
                  <c:v>-0.16074973126524128</c:v>
                </c:pt>
                <c:pt idx="33">
                  <c:v>-0.16074970006593503</c:v>
                </c:pt>
                <c:pt idx="34">
                  <c:v>-0.15992800010280916</c:v>
                </c:pt>
                <c:pt idx="35">
                  <c:v>-0.1599276941633434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FB-45DC-B1AD-8C75EC1D455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4.3E-3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3.5000000000000001E-3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2.3E-3</c:v>
                  </c:pt>
                  <c:pt idx="21">
                    <c:v>2.5999999999999999E-3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1.1999999999999999E-3</c:v>
                  </c:pt>
                  <c:pt idx="25">
                    <c:v>1.235E-3</c:v>
                  </c:pt>
                  <c:pt idx="26">
                    <c:v>8.9999999999999998E-4</c:v>
                  </c:pt>
                  <c:pt idx="27">
                    <c:v>8.8000000000000003E-4</c:v>
                  </c:pt>
                  <c:pt idx="28">
                    <c:v>1.1999999999999999E-3</c:v>
                  </c:pt>
                  <c:pt idx="29">
                    <c:v>1.16E-3</c:v>
                  </c:pt>
                  <c:pt idx="30">
                    <c:v>8.0000000000000004E-4</c:v>
                  </c:pt>
                  <c:pt idx="31">
                    <c:v>8.3600000000000005E-4</c:v>
                  </c:pt>
                  <c:pt idx="32">
                    <c:v>1.3140000000000001E-3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8.8800000000000001E-4</c:v>
                  </c:pt>
                  <c:pt idx="36">
                    <c:v>7.0000000000000001E-3</c:v>
                  </c:pt>
                  <c:pt idx="37">
                    <c:v>1E-4</c:v>
                  </c:pt>
                  <c:pt idx="38">
                    <c:v>7.2999999999999996E-4</c:v>
                  </c:pt>
                  <c:pt idx="39">
                    <c:v>9.7999999999999997E-4</c:v>
                  </c:pt>
                  <c:pt idx="40">
                    <c:v>1.1999999999999999E-3</c:v>
                  </c:pt>
                  <c:pt idx="41">
                    <c:v>8.9999999999999998E-4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4.3E-3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3.5000000000000001E-3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2.3E-3</c:v>
                  </c:pt>
                  <c:pt idx="21">
                    <c:v>2.5999999999999999E-3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1.1999999999999999E-3</c:v>
                  </c:pt>
                  <c:pt idx="25">
                    <c:v>1.235E-3</c:v>
                  </c:pt>
                  <c:pt idx="26">
                    <c:v>8.9999999999999998E-4</c:v>
                  </c:pt>
                  <c:pt idx="27">
                    <c:v>8.8000000000000003E-4</c:v>
                  </c:pt>
                  <c:pt idx="28">
                    <c:v>1.1999999999999999E-3</c:v>
                  </c:pt>
                  <c:pt idx="29">
                    <c:v>1.16E-3</c:v>
                  </c:pt>
                  <c:pt idx="30">
                    <c:v>8.0000000000000004E-4</c:v>
                  </c:pt>
                  <c:pt idx="31">
                    <c:v>8.3600000000000005E-4</c:v>
                  </c:pt>
                  <c:pt idx="32">
                    <c:v>1.3140000000000001E-3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8.8800000000000001E-4</c:v>
                  </c:pt>
                  <c:pt idx="36">
                    <c:v>7.0000000000000001E-3</c:v>
                  </c:pt>
                  <c:pt idx="37">
                    <c:v>1E-4</c:v>
                  </c:pt>
                  <c:pt idx="38">
                    <c:v>7.2999999999999996E-4</c:v>
                  </c:pt>
                  <c:pt idx="39">
                    <c:v>9.7999999999999997E-4</c:v>
                  </c:pt>
                  <c:pt idx="40">
                    <c:v>1.1999999999999999E-3</c:v>
                  </c:pt>
                  <c:pt idx="4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-16111.5</c:v>
                </c:pt>
                <c:pt idx="1">
                  <c:v>-16111</c:v>
                </c:pt>
                <c:pt idx="2">
                  <c:v>-11386.5</c:v>
                </c:pt>
                <c:pt idx="3">
                  <c:v>-9353.5</c:v>
                </c:pt>
                <c:pt idx="4">
                  <c:v>-8158.5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4</c:v>
                </c:pt>
                <c:pt idx="11">
                  <c:v>4.5</c:v>
                </c:pt>
                <c:pt idx="12">
                  <c:v>562</c:v>
                </c:pt>
                <c:pt idx="13">
                  <c:v>562.5</c:v>
                </c:pt>
                <c:pt idx="14">
                  <c:v>1253.5</c:v>
                </c:pt>
                <c:pt idx="15">
                  <c:v>1279</c:v>
                </c:pt>
                <c:pt idx="16">
                  <c:v>1279.5</c:v>
                </c:pt>
                <c:pt idx="17">
                  <c:v>1282.5</c:v>
                </c:pt>
                <c:pt idx="18">
                  <c:v>2436.5</c:v>
                </c:pt>
                <c:pt idx="19">
                  <c:v>2436.5</c:v>
                </c:pt>
                <c:pt idx="20">
                  <c:v>2892.5</c:v>
                </c:pt>
                <c:pt idx="21">
                  <c:v>2893</c:v>
                </c:pt>
                <c:pt idx="22">
                  <c:v>3648</c:v>
                </c:pt>
                <c:pt idx="23">
                  <c:v>3648</c:v>
                </c:pt>
                <c:pt idx="24">
                  <c:v>4569.5</c:v>
                </c:pt>
                <c:pt idx="25">
                  <c:v>4569.5</c:v>
                </c:pt>
                <c:pt idx="26">
                  <c:v>4570</c:v>
                </c:pt>
                <c:pt idx="27">
                  <c:v>4570</c:v>
                </c:pt>
                <c:pt idx="28">
                  <c:v>4603.5</c:v>
                </c:pt>
                <c:pt idx="29">
                  <c:v>4603.5</c:v>
                </c:pt>
                <c:pt idx="30">
                  <c:v>4604</c:v>
                </c:pt>
                <c:pt idx="31">
                  <c:v>4604</c:v>
                </c:pt>
                <c:pt idx="32">
                  <c:v>4649.5</c:v>
                </c:pt>
                <c:pt idx="33">
                  <c:v>4649.5</c:v>
                </c:pt>
                <c:pt idx="34">
                  <c:v>4650</c:v>
                </c:pt>
                <c:pt idx="35">
                  <c:v>4650</c:v>
                </c:pt>
                <c:pt idx="36">
                  <c:v>4837</c:v>
                </c:pt>
                <c:pt idx="37">
                  <c:v>4837</c:v>
                </c:pt>
                <c:pt idx="38">
                  <c:v>5918</c:v>
                </c:pt>
                <c:pt idx="39">
                  <c:v>5918.5</c:v>
                </c:pt>
                <c:pt idx="40">
                  <c:v>8133.5</c:v>
                </c:pt>
                <c:pt idx="41">
                  <c:v>9555.5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FB-45DC-B1AD-8C75EC1D455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4.3E-3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3.5000000000000001E-3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2.3E-3</c:v>
                  </c:pt>
                  <c:pt idx="21">
                    <c:v>2.5999999999999999E-3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1.1999999999999999E-3</c:v>
                  </c:pt>
                  <c:pt idx="25">
                    <c:v>1.235E-3</c:v>
                  </c:pt>
                  <c:pt idx="26">
                    <c:v>8.9999999999999998E-4</c:v>
                  </c:pt>
                  <c:pt idx="27">
                    <c:v>8.8000000000000003E-4</c:v>
                  </c:pt>
                  <c:pt idx="28">
                    <c:v>1.1999999999999999E-3</c:v>
                  </c:pt>
                  <c:pt idx="29">
                    <c:v>1.16E-3</c:v>
                  </c:pt>
                  <c:pt idx="30">
                    <c:v>8.0000000000000004E-4</c:v>
                  </c:pt>
                  <c:pt idx="31">
                    <c:v>8.3600000000000005E-4</c:v>
                  </c:pt>
                  <c:pt idx="32">
                    <c:v>1.3140000000000001E-3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8.8800000000000001E-4</c:v>
                  </c:pt>
                  <c:pt idx="36">
                    <c:v>7.0000000000000001E-3</c:v>
                  </c:pt>
                  <c:pt idx="37">
                    <c:v>1E-4</c:v>
                  </c:pt>
                  <c:pt idx="38">
                    <c:v>7.2999999999999996E-4</c:v>
                  </c:pt>
                  <c:pt idx="39">
                    <c:v>9.7999999999999997E-4</c:v>
                  </c:pt>
                  <c:pt idx="40">
                    <c:v>1.1999999999999999E-3</c:v>
                  </c:pt>
                  <c:pt idx="41">
                    <c:v>8.9999999999999998E-4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1">
                    <c:v>0</c:v>
                  </c:pt>
                  <c:pt idx="2">
                    <c:v>4.3E-3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1E-4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2E-3</c:v>
                  </c:pt>
                  <c:pt idx="10">
                    <c:v>2E-3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3.5000000000000001E-3</c:v>
                  </c:pt>
                  <c:pt idx="14">
                    <c:v>3.0000000000000001E-3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4.0000000000000002E-4</c:v>
                  </c:pt>
                  <c:pt idx="20">
                    <c:v>2.3E-3</c:v>
                  </c:pt>
                  <c:pt idx="21">
                    <c:v>2.5999999999999999E-3</c:v>
                  </c:pt>
                  <c:pt idx="22">
                    <c:v>5.0000000000000001E-4</c:v>
                  </c:pt>
                  <c:pt idx="23">
                    <c:v>4.0000000000000002E-4</c:v>
                  </c:pt>
                  <c:pt idx="24">
                    <c:v>1.1999999999999999E-3</c:v>
                  </c:pt>
                  <c:pt idx="25">
                    <c:v>1.235E-3</c:v>
                  </c:pt>
                  <c:pt idx="26">
                    <c:v>8.9999999999999998E-4</c:v>
                  </c:pt>
                  <c:pt idx="27">
                    <c:v>8.8000000000000003E-4</c:v>
                  </c:pt>
                  <c:pt idx="28">
                    <c:v>1.1999999999999999E-3</c:v>
                  </c:pt>
                  <c:pt idx="29">
                    <c:v>1.16E-3</c:v>
                  </c:pt>
                  <c:pt idx="30">
                    <c:v>8.0000000000000004E-4</c:v>
                  </c:pt>
                  <c:pt idx="31">
                    <c:v>8.3600000000000005E-4</c:v>
                  </c:pt>
                  <c:pt idx="32">
                    <c:v>1.3140000000000001E-3</c:v>
                  </c:pt>
                  <c:pt idx="33">
                    <c:v>1.2999999999999999E-3</c:v>
                  </c:pt>
                  <c:pt idx="34">
                    <c:v>8.9999999999999998E-4</c:v>
                  </c:pt>
                  <c:pt idx="35">
                    <c:v>8.8800000000000001E-4</c:v>
                  </c:pt>
                  <c:pt idx="36">
                    <c:v>7.0000000000000001E-3</c:v>
                  </c:pt>
                  <c:pt idx="37">
                    <c:v>1E-4</c:v>
                  </c:pt>
                  <c:pt idx="38">
                    <c:v>7.2999999999999996E-4</c:v>
                  </c:pt>
                  <c:pt idx="39">
                    <c:v>9.7999999999999997E-4</c:v>
                  </c:pt>
                  <c:pt idx="40">
                    <c:v>1.1999999999999999E-3</c:v>
                  </c:pt>
                  <c:pt idx="4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-16111.5</c:v>
                </c:pt>
                <c:pt idx="1">
                  <c:v>-16111</c:v>
                </c:pt>
                <c:pt idx="2">
                  <c:v>-11386.5</c:v>
                </c:pt>
                <c:pt idx="3">
                  <c:v>-9353.5</c:v>
                </c:pt>
                <c:pt idx="4">
                  <c:v>-8158.5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4</c:v>
                </c:pt>
                <c:pt idx="11">
                  <c:v>4.5</c:v>
                </c:pt>
                <c:pt idx="12">
                  <c:v>562</c:v>
                </c:pt>
                <c:pt idx="13">
                  <c:v>562.5</c:v>
                </c:pt>
                <c:pt idx="14">
                  <c:v>1253.5</c:v>
                </c:pt>
                <c:pt idx="15">
                  <c:v>1279</c:v>
                </c:pt>
                <c:pt idx="16">
                  <c:v>1279.5</c:v>
                </c:pt>
                <c:pt idx="17">
                  <c:v>1282.5</c:v>
                </c:pt>
                <c:pt idx="18">
                  <c:v>2436.5</c:v>
                </c:pt>
                <c:pt idx="19">
                  <c:v>2436.5</c:v>
                </c:pt>
                <c:pt idx="20">
                  <c:v>2892.5</c:v>
                </c:pt>
                <c:pt idx="21">
                  <c:v>2893</c:v>
                </c:pt>
                <c:pt idx="22">
                  <c:v>3648</c:v>
                </c:pt>
                <c:pt idx="23">
                  <c:v>3648</c:v>
                </c:pt>
                <c:pt idx="24">
                  <c:v>4569.5</c:v>
                </c:pt>
                <c:pt idx="25">
                  <c:v>4569.5</c:v>
                </c:pt>
                <c:pt idx="26">
                  <c:v>4570</c:v>
                </c:pt>
                <c:pt idx="27">
                  <c:v>4570</c:v>
                </c:pt>
                <c:pt idx="28">
                  <c:v>4603.5</c:v>
                </c:pt>
                <c:pt idx="29">
                  <c:v>4603.5</c:v>
                </c:pt>
                <c:pt idx="30">
                  <c:v>4604</c:v>
                </c:pt>
                <c:pt idx="31">
                  <c:v>4604</c:v>
                </c:pt>
                <c:pt idx="32">
                  <c:v>4649.5</c:v>
                </c:pt>
                <c:pt idx="33">
                  <c:v>4649.5</c:v>
                </c:pt>
                <c:pt idx="34">
                  <c:v>4650</c:v>
                </c:pt>
                <c:pt idx="35">
                  <c:v>4650</c:v>
                </c:pt>
                <c:pt idx="36">
                  <c:v>4837</c:v>
                </c:pt>
                <c:pt idx="37">
                  <c:v>4837</c:v>
                </c:pt>
                <c:pt idx="38">
                  <c:v>5918</c:v>
                </c:pt>
                <c:pt idx="39">
                  <c:v>5918.5</c:v>
                </c:pt>
                <c:pt idx="40">
                  <c:v>8133.5</c:v>
                </c:pt>
                <c:pt idx="41">
                  <c:v>9555.5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FB-45DC-B1AD-8C75EC1D455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-16111.5</c:v>
                </c:pt>
                <c:pt idx="1">
                  <c:v>-16111</c:v>
                </c:pt>
                <c:pt idx="2">
                  <c:v>-11386.5</c:v>
                </c:pt>
                <c:pt idx="3">
                  <c:v>-9353.5</c:v>
                </c:pt>
                <c:pt idx="4">
                  <c:v>-8158.5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4</c:v>
                </c:pt>
                <c:pt idx="11">
                  <c:v>4.5</c:v>
                </c:pt>
                <c:pt idx="12">
                  <c:v>562</c:v>
                </c:pt>
                <c:pt idx="13">
                  <c:v>562.5</c:v>
                </c:pt>
                <c:pt idx="14">
                  <c:v>1253.5</c:v>
                </c:pt>
                <c:pt idx="15">
                  <c:v>1279</c:v>
                </c:pt>
                <c:pt idx="16">
                  <c:v>1279.5</c:v>
                </c:pt>
                <c:pt idx="17">
                  <c:v>1282.5</c:v>
                </c:pt>
                <c:pt idx="18">
                  <c:v>2436.5</c:v>
                </c:pt>
                <c:pt idx="19">
                  <c:v>2436.5</c:v>
                </c:pt>
                <c:pt idx="20">
                  <c:v>2892.5</c:v>
                </c:pt>
                <c:pt idx="21">
                  <c:v>2893</c:v>
                </c:pt>
                <c:pt idx="22">
                  <c:v>3648</c:v>
                </c:pt>
                <c:pt idx="23">
                  <c:v>3648</c:v>
                </c:pt>
                <c:pt idx="24">
                  <c:v>4569.5</c:v>
                </c:pt>
                <c:pt idx="25">
                  <c:v>4569.5</c:v>
                </c:pt>
                <c:pt idx="26">
                  <c:v>4570</c:v>
                </c:pt>
                <c:pt idx="27">
                  <c:v>4570</c:v>
                </c:pt>
                <c:pt idx="28">
                  <c:v>4603.5</c:v>
                </c:pt>
                <c:pt idx="29">
                  <c:v>4603.5</c:v>
                </c:pt>
                <c:pt idx="30">
                  <c:v>4604</c:v>
                </c:pt>
                <c:pt idx="31">
                  <c:v>4604</c:v>
                </c:pt>
                <c:pt idx="32">
                  <c:v>4649.5</c:v>
                </c:pt>
                <c:pt idx="33">
                  <c:v>4649.5</c:v>
                </c:pt>
                <c:pt idx="34">
                  <c:v>4650</c:v>
                </c:pt>
                <c:pt idx="35">
                  <c:v>4650</c:v>
                </c:pt>
                <c:pt idx="36">
                  <c:v>4837</c:v>
                </c:pt>
                <c:pt idx="37">
                  <c:v>4837</c:v>
                </c:pt>
                <c:pt idx="38">
                  <c:v>5918</c:v>
                </c:pt>
                <c:pt idx="39">
                  <c:v>5918.5</c:v>
                </c:pt>
                <c:pt idx="40">
                  <c:v>8133.5</c:v>
                </c:pt>
                <c:pt idx="41">
                  <c:v>9555.5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-0.12113080320315045</c:v>
                </c:pt>
                <c:pt idx="1">
                  <c:v>-0.1211317087220576</c:v>
                </c:pt>
                <c:pt idx="2">
                  <c:v>-0.12968795687569357</c:v>
                </c:pt>
                <c:pt idx="3">
                  <c:v>-0.13336979675215499</c:v>
                </c:pt>
                <c:pt idx="4">
                  <c:v>-0.13553398694023733</c:v>
                </c:pt>
                <c:pt idx="5">
                  <c:v>-0.15023327535996139</c:v>
                </c:pt>
                <c:pt idx="6">
                  <c:v>-0.15023327535996139</c:v>
                </c:pt>
                <c:pt idx="7">
                  <c:v>-0.15031024446706892</c:v>
                </c:pt>
                <c:pt idx="8">
                  <c:v>-0.15031024446706892</c:v>
                </c:pt>
                <c:pt idx="9">
                  <c:v>-0.15031114998597608</c:v>
                </c:pt>
                <c:pt idx="10">
                  <c:v>-0.15031658309941898</c:v>
                </c:pt>
                <c:pt idx="11">
                  <c:v>-0.15031748861832611</c:v>
                </c:pt>
                <c:pt idx="12">
                  <c:v>-0.15132714219979548</c:v>
                </c:pt>
                <c:pt idx="13">
                  <c:v>-0.15132804771870265</c:v>
                </c:pt>
                <c:pt idx="14">
                  <c:v>-0.15257947484838036</c:v>
                </c:pt>
                <c:pt idx="15">
                  <c:v>-0.15262565631264488</c:v>
                </c:pt>
                <c:pt idx="16">
                  <c:v>-0.15262656183155204</c:v>
                </c:pt>
                <c:pt idx="17">
                  <c:v>-0.15263199494499491</c:v>
                </c:pt>
                <c:pt idx="18">
                  <c:v>-0.15472193258269118</c:v>
                </c:pt>
                <c:pt idx="19">
                  <c:v>-0.15472193258269118</c:v>
                </c:pt>
                <c:pt idx="20">
                  <c:v>-0.15554776582600963</c:v>
                </c:pt>
                <c:pt idx="21">
                  <c:v>-0.15554867134491676</c:v>
                </c:pt>
                <c:pt idx="22">
                  <c:v>-0.15691600489470936</c:v>
                </c:pt>
                <c:pt idx="23">
                  <c:v>-0.15691600489470936</c:v>
                </c:pt>
                <c:pt idx="24">
                  <c:v>-0.15858487624058207</c:v>
                </c:pt>
                <c:pt idx="25">
                  <c:v>-0.15858487624058207</c:v>
                </c:pt>
                <c:pt idx="26">
                  <c:v>-0.1585857817594892</c:v>
                </c:pt>
                <c:pt idx="27">
                  <c:v>-0.1585857817594892</c:v>
                </c:pt>
                <c:pt idx="28">
                  <c:v>-0.15864645152626808</c:v>
                </c:pt>
                <c:pt idx="29">
                  <c:v>-0.15864645152626808</c:v>
                </c:pt>
                <c:pt idx="30">
                  <c:v>-0.15864735704517524</c:v>
                </c:pt>
                <c:pt idx="31">
                  <c:v>-0.15864735704517524</c:v>
                </c:pt>
                <c:pt idx="32">
                  <c:v>-0.15872975926572566</c:v>
                </c:pt>
                <c:pt idx="33">
                  <c:v>-0.15872975926572566</c:v>
                </c:pt>
                <c:pt idx="34">
                  <c:v>-0.1587306647846328</c:v>
                </c:pt>
                <c:pt idx="35">
                  <c:v>-0.1587306647846328</c:v>
                </c:pt>
                <c:pt idx="36">
                  <c:v>-0.15906932885590594</c:v>
                </c:pt>
                <c:pt idx="37">
                  <c:v>-0.15906932885590594</c:v>
                </c:pt>
                <c:pt idx="38">
                  <c:v>-0.16102706073315864</c:v>
                </c:pt>
                <c:pt idx="39">
                  <c:v>-0.16102796625206581</c:v>
                </c:pt>
                <c:pt idx="40">
                  <c:v>-0.16503941501072888</c:v>
                </c:pt>
                <c:pt idx="41">
                  <c:v>-0.16761471078265613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FB-45DC-B1AD-8C75EC1D455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-16111.5</c:v>
                </c:pt>
                <c:pt idx="1">
                  <c:v>-16111</c:v>
                </c:pt>
                <c:pt idx="2">
                  <c:v>-11386.5</c:v>
                </c:pt>
                <c:pt idx="3">
                  <c:v>-9353.5</c:v>
                </c:pt>
                <c:pt idx="4">
                  <c:v>-8158.5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4</c:v>
                </c:pt>
                <c:pt idx="11">
                  <c:v>4.5</c:v>
                </c:pt>
                <c:pt idx="12">
                  <c:v>562</c:v>
                </c:pt>
                <c:pt idx="13">
                  <c:v>562.5</c:v>
                </c:pt>
                <c:pt idx="14">
                  <c:v>1253.5</c:v>
                </c:pt>
                <c:pt idx="15">
                  <c:v>1279</c:v>
                </c:pt>
                <c:pt idx="16">
                  <c:v>1279.5</c:v>
                </c:pt>
                <c:pt idx="17">
                  <c:v>1282.5</c:v>
                </c:pt>
                <c:pt idx="18">
                  <c:v>2436.5</c:v>
                </c:pt>
                <c:pt idx="19">
                  <c:v>2436.5</c:v>
                </c:pt>
                <c:pt idx="20">
                  <c:v>2892.5</c:v>
                </c:pt>
                <c:pt idx="21">
                  <c:v>2893</c:v>
                </c:pt>
                <c:pt idx="22">
                  <c:v>3648</c:v>
                </c:pt>
                <c:pt idx="23">
                  <c:v>3648</c:v>
                </c:pt>
                <c:pt idx="24">
                  <c:v>4569.5</c:v>
                </c:pt>
                <c:pt idx="25">
                  <c:v>4569.5</c:v>
                </c:pt>
                <c:pt idx="26">
                  <c:v>4570</c:v>
                </c:pt>
                <c:pt idx="27">
                  <c:v>4570</c:v>
                </c:pt>
                <c:pt idx="28">
                  <c:v>4603.5</c:v>
                </c:pt>
                <c:pt idx="29">
                  <c:v>4603.5</c:v>
                </c:pt>
                <c:pt idx="30">
                  <c:v>4604</c:v>
                </c:pt>
                <c:pt idx="31">
                  <c:v>4604</c:v>
                </c:pt>
                <c:pt idx="32">
                  <c:v>4649.5</c:v>
                </c:pt>
                <c:pt idx="33">
                  <c:v>4649.5</c:v>
                </c:pt>
                <c:pt idx="34">
                  <c:v>4650</c:v>
                </c:pt>
                <c:pt idx="35">
                  <c:v>4650</c:v>
                </c:pt>
                <c:pt idx="36">
                  <c:v>4837</c:v>
                </c:pt>
                <c:pt idx="37">
                  <c:v>4837</c:v>
                </c:pt>
                <c:pt idx="38">
                  <c:v>5918</c:v>
                </c:pt>
                <c:pt idx="39">
                  <c:v>5918.5</c:v>
                </c:pt>
                <c:pt idx="40">
                  <c:v>8133.5</c:v>
                </c:pt>
                <c:pt idx="41">
                  <c:v>9555.5</c:v>
                </c:pt>
              </c:numCache>
            </c:numRef>
          </c:xVal>
          <c:yVal>
            <c:numRef>
              <c:f>Active!$U$21:$U$986</c:f>
              <c:numCache>
                <c:formatCode>General</c:formatCode>
                <c:ptCount val="966"/>
                <c:pt idx="1">
                  <c:v>-1.7073399998480454E-2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FB-45DC-B1AD-8C75EC1D4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942944"/>
        <c:axId val="1"/>
      </c:scatterChart>
      <c:valAx>
        <c:axId val="791942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942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3581062-E537-6FF0-AEE1-6DA3BD5A2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7"/>
  <sheetViews>
    <sheetView tabSelected="1" workbookViewId="0">
      <pane xSplit="12" ySplit="22" topLeftCell="M44" activePane="bottomRight" state="frozen"/>
      <selection pane="topRight" activeCell="M1" sqref="M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9" customWidth="1"/>
    <col min="2" max="2" width="4.85546875" customWidth="1"/>
    <col min="3" max="3" width="16.425781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6.42578125" customWidth="1"/>
  </cols>
  <sheetData>
    <row r="1" spans="1:21" ht="20.25" x14ac:dyDescent="0.3">
      <c r="A1" s="1" t="s">
        <v>47</v>
      </c>
      <c r="F1" s="35" t="s">
        <v>44</v>
      </c>
      <c r="G1" s="36">
        <v>0.24489999999999998</v>
      </c>
      <c r="H1" s="8">
        <v>-27.441800000000001</v>
      </c>
      <c r="I1" s="37">
        <v>51868.576000000001</v>
      </c>
      <c r="J1" s="37">
        <v>0.31367</v>
      </c>
      <c r="K1" s="10" t="s">
        <v>45</v>
      </c>
      <c r="L1" s="31"/>
      <c r="M1" s="32">
        <v>51868.576000000001</v>
      </c>
      <c r="N1" s="32">
        <v>0.31367</v>
      </c>
      <c r="O1" s="31" t="s">
        <v>45</v>
      </c>
      <c r="U1" s="54" t="s">
        <v>61</v>
      </c>
    </row>
    <row r="2" spans="1:21" x14ac:dyDescent="0.2">
      <c r="A2" t="s">
        <v>27</v>
      </c>
      <c r="B2" t="s">
        <v>45</v>
      </c>
      <c r="C2" s="30"/>
      <c r="D2" s="3"/>
      <c r="U2" s="54" t="s">
        <v>57</v>
      </c>
    </row>
    <row r="3" spans="1:21" ht="13.5" thickBot="1" x14ac:dyDescent="0.25">
      <c r="C3" s="39" t="s">
        <v>49</v>
      </c>
      <c r="U3" s="54" t="s">
        <v>62</v>
      </c>
    </row>
    <row r="4" spans="1:21" ht="14.25" thickTop="1" thickBot="1" x14ac:dyDescent="0.25">
      <c r="A4" s="5" t="s">
        <v>4</v>
      </c>
      <c r="C4" s="27">
        <v>51868.264999999999</v>
      </c>
      <c r="D4" s="28">
        <v>0.31366100000000002</v>
      </c>
      <c r="U4" s="54" t="s">
        <v>59</v>
      </c>
    </row>
    <row r="5" spans="1:21" ht="13.5" thickTop="1" x14ac:dyDescent="0.2">
      <c r="A5" s="9" t="s">
        <v>31</v>
      </c>
      <c r="B5" s="10"/>
      <c r="C5" s="11">
        <v>-9.5</v>
      </c>
      <c r="D5" s="10" t="s">
        <v>32</v>
      </c>
      <c r="E5" s="10"/>
      <c r="U5" s="54" t="s">
        <v>65</v>
      </c>
    </row>
    <row r="6" spans="1:21" x14ac:dyDescent="0.2">
      <c r="A6" s="5" t="s">
        <v>5</v>
      </c>
      <c r="U6" s="70"/>
    </row>
    <row r="7" spans="1:21" x14ac:dyDescent="0.2">
      <c r="A7" t="s">
        <v>6</v>
      </c>
      <c r="C7" s="8">
        <v>56921.978999999999</v>
      </c>
      <c r="D7" s="29" t="s">
        <v>57</v>
      </c>
      <c r="U7" s="70"/>
    </row>
    <row r="8" spans="1:21" x14ac:dyDescent="0.2">
      <c r="A8" t="s">
        <v>7</v>
      </c>
      <c r="C8" s="8">
        <v>0.31366060000000001</v>
      </c>
      <c r="D8" s="29" t="s">
        <v>57</v>
      </c>
    </row>
    <row r="9" spans="1:21" x14ac:dyDescent="0.2">
      <c r="A9" s="24" t="s">
        <v>35</v>
      </c>
      <c r="B9" s="25">
        <v>26</v>
      </c>
      <c r="C9" s="22" t="str">
        <f>"F"&amp;B9</f>
        <v>F26</v>
      </c>
      <c r="D9" s="23" t="str">
        <f>"G"&amp;B9</f>
        <v>G26</v>
      </c>
    </row>
    <row r="10" spans="1:21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21" x14ac:dyDescent="0.2">
      <c r="A11" s="10" t="s">
        <v>19</v>
      </c>
      <c r="B11" s="10"/>
      <c r="C11" s="21">
        <f ca="1">INTERCEPT(INDIRECT($D$9):G979,INDIRECT($C$9):F979)</f>
        <v>-0.15030933894816179</v>
      </c>
      <c r="D11" s="3"/>
      <c r="E11" s="10"/>
    </row>
    <row r="12" spans="1:21" x14ac:dyDescent="0.2">
      <c r="A12" s="10" t="s">
        <v>20</v>
      </c>
      <c r="B12" s="10"/>
      <c r="C12" s="21">
        <f ca="1">SLOPE(INDIRECT($D$9):G979,INDIRECT($C$9):F979)</f>
        <v>-1.811037814294841E-6</v>
      </c>
      <c r="D12" s="3"/>
      <c r="E12" s="10"/>
    </row>
    <row r="13" spans="1:21" x14ac:dyDescent="0.2">
      <c r="A13" s="10" t="s">
        <v>22</v>
      </c>
      <c r="B13" s="10"/>
      <c r="C13" s="3" t="s">
        <v>17</v>
      </c>
    </row>
    <row r="14" spans="1:21" x14ac:dyDescent="0.2">
      <c r="A14" s="10"/>
      <c r="B14" s="10"/>
      <c r="C14" s="10"/>
    </row>
    <row r="15" spans="1:21" x14ac:dyDescent="0.2">
      <c r="A15" s="12" t="s">
        <v>21</v>
      </c>
      <c r="B15" s="10"/>
      <c r="C15" s="13">
        <f ca="1">(C7+C11)+(C8+C12)*INT(MAX(F21:F3520))</f>
        <v>59918.838419194733</v>
      </c>
      <c r="E15" s="14" t="s">
        <v>37</v>
      </c>
      <c r="F15" s="33">
        <v>1</v>
      </c>
    </row>
    <row r="16" spans="1:21" x14ac:dyDescent="0.2">
      <c r="A16" s="16" t="s">
        <v>8</v>
      </c>
      <c r="B16" s="10"/>
      <c r="C16" s="17">
        <f ca="1">+C8+C12</f>
        <v>0.31365878896218574</v>
      </c>
      <c r="E16" s="14" t="s">
        <v>33</v>
      </c>
      <c r="F16" s="34">
        <f ca="1">NOW()+15018.5+$C$5/24</f>
        <v>60154.788944097221</v>
      </c>
    </row>
    <row r="17" spans="1:21" ht="13.5" thickBot="1" x14ac:dyDescent="0.25">
      <c r="A17" s="14" t="s">
        <v>30</v>
      </c>
      <c r="B17" s="10"/>
      <c r="C17" s="10">
        <f>COUNT(C21:C2178)</f>
        <v>42</v>
      </c>
      <c r="E17" s="14" t="s">
        <v>38</v>
      </c>
      <c r="F17" s="15">
        <f ca="1">ROUND(2*(F16-$C$7)/$C$8,0)/2+F15</f>
        <v>10307.5</v>
      </c>
    </row>
    <row r="18" spans="1:21" ht="14.25" thickTop="1" thickBot="1" x14ac:dyDescent="0.25">
      <c r="A18" s="16" t="s">
        <v>9</v>
      </c>
      <c r="B18" s="10"/>
      <c r="C18" s="19">
        <f ca="1">+C15</f>
        <v>59918.838419194733</v>
      </c>
      <c r="D18" s="20">
        <f ca="1">+C16</f>
        <v>0.31365878896218574</v>
      </c>
      <c r="E18" s="14" t="s">
        <v>39</v>
      </c>
      <c r="F18" s="23">
        <f ca="1">ROUND(2*(F16-$C$15)/$C$16,0)/2+F15</f>
        <v>753.5</v>
      </c>
    </row>
    <row r="19" spans="1:21" ht="13.5" thickTop="1" x14ac:dyDescent="0.2">
      <c r="E19" s="14" t="s">
        <v>34</v>
      </c>
      <c r="F19" s="18">
        <f ca="1">+$C$15+$C$16*F18-15018.5-$C$5/24</f>
        <v>45137.076150011075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63</v>
      </c>
      <c r="M20" s="7" t="s">
        <v>28</v>
      </c>
      <c r="N20" s="7" t="s">
        <v>29</v>
      </c>
      <c r="O20" s="7" t="s">
        <v>26</v>
      </c>
      <c r="P20" s="6" t="s">
        <v>25</v>
      </c>
      <c r="Q20" s="4" t="s">
        <v>18</v>
      </c>
      <c r="U20" s="26" t="s">
        <v>36</v>
      </c>
    </row>
    <row r="21" spans="1:21" ht="12" customHeight="1" x14ac:dyDescent="0.25">
      <c r="A21" s="51" t="s">
        <v>53</v>
      </c>
      <c r="B21" s="52" t="s">
        <v>3</v>
      </c>
      <c r="C21" s="55">
        <v>51868.26500000013</v>
      </c>
      <c r="D21" s="61"/>
      <c r="E21">
        <f>+(C21-C$7)/C$8</f>
        <v>-16112.045950303827</v>
      </c>
      <c r="F21" s="50">
        <f>ROUND(2*E21,0)/2+0.5</f>
        <v>-16111.5</v>
      </c>
      <c r="G21">
        <f>+C21-(C$7+F21*C$8)</f>
        <v>-0.17124309986684239</v>
      </c>
      <c r="K21">
        <f>+G21</f>
        <v>-0.17124309986684239</v>
      </c>
      <c r="O21">
        <f ca="1">+C$11+C$12*$F21</f>
        <v>-0.12113080320315045</v>
      </c>
      <c r="Q21" s="2">
        <f>+C21-15018.5</f>
        <v>36849.76500000013</v>
      </c>
    </row>
    <row r="22" spans="1:21" ht="12" customHeight="1" x14ac:dyDescent="0.2">
      <c r="A22" t="s">
        <v>46</v>
      </c>
      <c r="C22" s="56">
        <v>51868.576000000001</v>
      </c>
      <c r="D22" s="62" t="s">
        <v>17</v>
      </c>
      <c r="E22">
        <f>+(C22-C$7)/C$8</f>
        <v>-16111.054432721223</v>
      </c>
      <c r="F22">
        <f>ROUND(2*E22,0)/2</f>
        <v>-16111</v>
      </c>
      <c r="O22">
        <f ca="1">+C$11+C$12*$F22</f>
        <v>-0.1211317087220576</v>
      </c>
      <c r="Q22" s="2">
        <f>+C22-15018.5</f>
        <v>36850.076000000001</v>
      </c>
      <c r="U22">
        <f>+C22-(C$7+F22*C$8)</f>
        <v>-1.7073399998480454E-2</v>
      </c>
    </row>
    <row r="23" spans="1:21" ht="12" customHeight="1" x14ac:dyDescent="0.25">
      <c r="A23" s="51" t="s">
        <v>54</v>
      </c>
      <c r="B23" s="52" t="s">
        <v>3</v>
      </c>
      <c r="C23" s="55">
        <v>53350.323199999984</v>
      </c>
      <c r="D23" s="63">
        <v>4.3E-3</v>
      </c>
      <c r="E23">
        <f>+(C23-C$7)/C$8</f>
        <v>-11387.008122792646</v>
      </c>
      <c r="F23" s="50">
        <f>ROUND(2*E23,0)/2+0.5</f>
        <v>-11386.5</v>
      </c>
      <c r="G23">
        <f>+C23-(C$7+F23*C$8)</f>
        <v>-0.1593781000119634</v>
      </c>
      <c r="K23">
        <f>+G23</f>
        <v>-0.1593781000119634</v>
      </c>
      <c r="O23">
        <f ca="1">+C$11+C$12*$F23</f>
        <v>-0.12968795687569357</v>
      </c>
      <c r="Q23" s="2">
        <f>+C23-15018.5</f>
        <v>38331.823199999984</v>
      </c>
    </row>
    <row r="24" spans="1:21" ht="12" customHeight="1" x14ac:dyDescent="0.25">
      <c r="A24" s="51" t="s">
        <v>55</v>
      </c>
      <c r="B24" s="52" t="s">
        <v>3</v>
      </c>
      <c r="C24" s="55">
        <v>53987.993030000012</v>
      </c>
      <c r="D24" s="63">
        <v>5.0000000000000001E-4</v>
      </c>
      <c r="E24">
        <f>+(C24-C$7)/C$8</f>
        <v>-9354.0150404608903</v>
      </c>
      <c r="F24" s="50">
        <f>ROUND(2*E24,0)/2+0.5</f>
        <v>-9353.5</v>
      </c>
      <c r="G24">
        <f>+C24-(C$7+F24*C$8)</f>
        <v>-0.1615478999883635</v>
      </c>
      <c r="K24">
        <f>+G24</f>
        <v>-0.1615478999883635</v>
      </c>
      <c r="O24">
        <f ca="1">+C$11+C$12*$F24</f>
        <v>-0.13336979675215499</v>
      </c>
      <c r="Q24" s="2">
        <f>+C24-15018.5</f>
        <v>38969.493030000012</v>
      </c>
    </row>
    <row r="25" spans="1:21" ht="12" customHeight="1" x14ac:dyDescent="0.25">
      <c r="A25" s="51" t="s">
        <v>55</v>
      </c>
      <c r="B25" s="52" t="s">
        <v>3</v>
      </c>
      <c r="C25" s="55">
        <v>54362.816899999976</v>
      </c>
      <c r="D25" s="63">
        <v>2.0000000000000001E-4</v>
      </c>
      <c r="E25">
        <f>+(C25-C$7)/C$8</f>
        <v>-8159.0167843842137</v>
      </c>
      <c r="F25" s="50">
        <f>ROUND(2*E25,0)/2+0.5</f>
        <v>-8158.5</v>
      </c>
      <c r="G25">
        <f>+C25-(C$7+F25*C$8)</f>
        <v>-0.16209490002074745</v>
      </c>
      <c r="K25">
        <f>+G25</f>
        <v>-0.16209490002074745</v>
      </c>
      <c r="O25">
        <f ca="1">+C$11+C$12*$F25</f>
        <v>-0.13553398694023733</v>
      </c>
      <c r="Q25" s="2">
        <f>+C25-15018.5</f>
        <v>39344.316899999976</v>
      </c>
    </row>
    <row r="26" spans="1:21" ht="12" customHeight="1" x14ac:dyDescent="0.2">
      <c r="A26" s="44" t="s">
        <v>50</v>
      </c>
      <c r="B26" s="45" t="s">
        <v>51</v>
      </c>
      <c r="C26" s="57">
        <v>56908.656990000003</v>
      </c>
      <c r="D26" s="64">
        <v>1E-4</v>
      </c>
      <c r="E26">
        <f>+(C26-C$7)/C$8</f>
        <v>-42.472691820382366</v>
      </c>
      <c r="F26" s="38">
        <f>ROUND(2*E26,0)/2+0.5</f>
        <v>-42</v>
      </c>
      <c r="G26">
        <f>+C26-(C$7+F26*C$8)</f>
        <v>-0.14826479999464937</v>
      </c>
      <c r="K26">
        <f>+G26</f>
        <v>-0.14826479999464937</v>
      </c>
      <c r="O26">
        <f ca="1">+C$11+C$12*$F26</f>
        <v>-0.15023327535996139</v>
      </c>
      <c r="Q26" s="2">
        <f>+C26-15018.5</f>
        <v>41890.156990000003</v>
      </c>
    </row>
    <row r="27" spans="1:21" ht="12" customHeight="1" x14ac:dyDescent="0.25">
      <c r="A27" s="51" t="s">
        <v>56</v>
      </c>
      <c r="B27" s="52" t="s">
        <v>51</v>
      </c>
      <c r="C27" s="55">
        <v>56908.657000000123</v>
      </c>
      <c r="D27" s="61"/>
      <c r="E27">
        <f>+(C27-C$7)/C$8</f>
        <v>-42.47265993840611</v>
      </c>
      <c r="F27" s="50">
        <f>ROUND(2*E27,0)/2+0.5</f>
        <v>-42</v>
      </c>
      <c r="G27">
        <f>+C27-(C$7+F27*C$8)</f>
        <v>-0.14825479987484869</v>
      </c>
      <c r="K27">
        <f>+G27</f>
        <v>-0.14825479987484869</v>
      </c>
      <c r="O27">
        <f ca="1">+C$11+C$12*$F27</f>
        <v>-0.15023327535996139</v>
      </c>
      <c r="Q27" s="2">
        <f>+C27-15018.5</f>
        <v>41890.157000000123</v>
      </c>
    </row>
    <row r="28" spans="1:21" ht="12" customHeight="1" x14ac:dyDescent="0.2">
      <c r="A28" s="46" t="s">
        <v>0</v>
      </c>
      <c r="B28" s="47" t="s">
        <v>3</v>
      </c>
      <c r="C28" s="58">
        <v>56921.987000000001</v>
      </c>
      <c r="D28" s="65">
        <v>1E-3</v>
      </c>
      <c r="E28">
        <f>+(C28-C$7)/C$8</f>
        <v>2.550527545260646E-2</v>
      </c>
      <c r="F28" s="38">
        <f>ROUND(2*E28,0)/2+0.5</f>
        <v>0.5</v>
      </c>
      <c r="G28">
        <f>+C28-(C$7+F28*C$8)</f>
        <v>-0.14883030000055442</v>
      </c>
      <c r="K28">
        <f>+G28</f>
        <v>-0.14883030000055442</v>
      </c>
      <c r="O28">
        <f ca="1">+C$11+C$12*$F28</f>
        <v>-0.15031024446706892</v>
      </c>
      <c r="Q28" s="2">
        <f>+C28-15018.5</f>
        <v>41903.487000000001</v>
      </c>
    </row>
    <row r="29" spans="1:21" ht="12" customHeight="1" x14ac:dyDescent="0.2">
      <c r="A29" s="42" t="s">
        <v>48</v>
      </c>
      <c r="B29" s="43" t="s">
        <v>3</v>
      </c>
      <c r="C29" s="59">
        <v>56921.987000000197</v>
      </c>
      <c r="D29" s="66">
        <v>1E-3</v>
      </c>
      <c r="E29">
        <f>+(C29-C$7)/C$8</f>
        <v>2.5505276078923108E-2</v>
      </c>
      <c r="F29" s="38">
        <f>ROUND(2*E29,0)/2+0.5</f>
        <v>0.5</v>
      </c>
      <c r="G29">
        <f>+C29-(C$7+F29*C$8)</f>
        <v>-0.14883029980410356</v>
      </c>
      <c r="K29">
        <f>+G29</f>
        <v>-0.14883029980410356</v>
      </c>
      <c r="O29">
        <f ca="1">+C$11+C$12*$F29</f>
        <v>-0.15031024446706892</v>
      </c>
      <c r="Q29" s="2">
        <f>+C29-15018.5</f>
        <v>41903.487000000197</v>
      </c>
    </row>
    <row r="30" spans="1:21" ht="12" customHeight="1" x14ac:dyDescent="0.2">
      <c r="A30" s="46" t="s">
        <v>0</v>
      </c>
      <c r="B30" s="47" t="s">
        <v>51</v>
      </c>
      <c r="C30" s="58">
        <v>56922.144999999997</v>
      </c>
      <c r="D30" s="65">
        <v>2E-3</v>
      </c>
      <c r="E30">
        <f>+(C30-C$7)/C$8</f>
        <v>0.5292344655255995</v>
      </c>
      <c r="F30" s="38">
        <f>ROUND(2*E30,0)/2+0.5</f>
        <v>1</v>
      </c>
      <c r="G30">
        <f>+C30-(C$7+F30*C$8)</f>
        <v>-0.14766059999965364</v>
      </c>
      <c r="K30">
        <f>+G30</f>
        <v>-0.14766059999965364</v>
      </c>
      <c r="O30">
        <f ca="1">+C$11+C$12*$F30</f>
        <v>-0.15031114998597608</v>
      </c>
      <c r="Q30" s="2">
        <f>+C30-15018.5</f>
        <v>41903.644999999997</v>
      </c>
    </row>
    <row r="31" spans="1:21" ht="12" customHeight="1" x14ac:dyDescent="0.2">
      <c r="A31" s="46" t="s">
        <v>0</v>
      </c>
      <c r="B31" s="47" t="s">
        <v>51</v>
      </c>
      <c r="C31" s="58">
        <v>56923.084999999999</v>
      </c>
      <c r="D31" s="65">
        <v>2E-3</v>
      </c>
      <c r="E31">
        <f>+(C31-C$7)/C$8</f>
        <v>3.5261043306037392</v>
      </c>
      <c r="F31" s="38">
        <f>ROUND(2*E31,0)/2+0.5</f>
        <v>4</v>
      </c>
      <c r="G31">
        <f>+C31-(C$7+F31*C$8)</f>
        <v>-0.14864240000315476</v>
      </c>
      <c r="K31">
        <f>+G31</f>
        <v>-0.14864240000315476</v>
      </c>
      <c r="O31">
        <f ca="1">+C$11+C$12*$F31</f>
        <v>-0.15031658309941898</v>
      </c>
      <c r="Q31" s="2">
        <f>+C31-15018.5</f>
        <v>41904.584999999999</v>
      </c>
    </row>
    <row r="32" spans="1:21" ht="12" customHeight="1" x14ac:dyDescent="0.2">
      <c r="A32" s="42" t="s">
        <v>48</v>
      </c>
      <c r="B32" s="43" t="s">
        <v>3</v>
      </c>
      <c r="C32" s="59">
        <v>56923.242000000086</v>
      </c>
      <c r="D32" s="66">
        <v>1E-3</v>
      </c>
      <c r="E32">
        <f>+(C32-C$7)/C$8</f>
        <v>4.0266453615351177</v>
      </c>
      <c r="F32" s="38">
        <f>ROUND(2*E32,0)/2+0.5</f>
        <v>4.5</v>
      </c>
      <c r="G32">
        <f>+C32-(C$7+F32*C$8)</f>
        <v>-0.14847269991150824</v>
      </c>
      <c r="K32">
        <f>+G32</f>
        <v>-0.14847269991150824</v>
      </c>
      <c r="O32">
        <f ca="1">+C$11+C$12*$F32</f>
        <v>-0.15031748861832611</v>
      </c>
      <c r="Q32" s="2">
        <f>+C32-15018.5</f>
        <v>41904.742000000086</v>
      </c>
    </row>
    <row r="33" spans="1:17" ht="12" customHeight="1" x14ac:dyDescent="0.25">
      <c r="A33" s="51" t="s">
        <v>64</v>
      </c>
      <c r="B33" s="51"/>
      <c r="C33" s="69">
        <v>57098.104290999938</v>
      </c>
      <c r="D33" s="69">
        <v>8.9999999999999998E-4</v>
      </c>
      <c r="E33">
        <f>+(C33-C$7)/C$8</f>
        <v>561.51550752609171</v>
      </c>
      <c r="F33" s="50">
        <f>ROUND(2*E33,0)/2+0.5</f>
        <v>562</v>
      </c>
      <c r="G33">
        <f>+C33-(C$7+F33*C$8)</f>
        <v>-0.1519662000646349</v>
      </c>
      <c r="K33">
        <f>+G33</f>
        <v>-0.1519662000646349</v>
      </c>
      <c r="O33">
        <f ca="1">+C$11+C$12*$F33</f>
        <v>-0.15132714219979548</v>
      </c>
      <c r="Q33" s="2">
        <f>+C33-15018.5</f>
        <v>42079.604290999938</v>
      </c>
    </row>
    <row r="34" spans="1:17" ht="12" customHeight="1" x14ac:dyDescent="0.25">
      <c r="A34" s="51" t="s">
        <v>58</v>
      </c>
      <c r="B34" s="52" t="s">
        <v>3</v>
      </c>
      <c r="C34" s="55">
        <v>57098.261589999776</v>
      </c>
      <c r="D34" s="63">
        <v>3.5000000000000001E-3</v>
      </c>
      <c r="E34">
        <f>+(C34-C$7)/C$8</f>
        <v>562.01700181590218</v>
      </c>
      <c r="F34" s="50">
        <f>ROUND(2*E34,0)/2+0.5</f>
        <v>562.5</v>
      </c>
      <c r="G34">
        <f>+C34-(C$7+F34*C$8)</f>
        <v>-0.15149750022101216</v>
      </c>
      <c r="K34">
        <f>+G34</f>
        <v>-0.15149750022101216</v>
      </c>
      <c r="O34">
        <f ca="1">+C$11+C$12*$F34</f>
        <v>-0.15132804771870265</v>
      </c>
      <c r="Q34" s="2">
        <f>+C34-15018.5</f>
        <v>42079.761589999776</v>
      </c>
    </row>
    <row r="35" spans="1:17" ht="12" customHeight="1" x14ac:dyDescent="0.2">
      <c r="A35" s="42" t="s">
        <v>48</v>
      </c>
      <c r="B35" s="43" t="s">
        <v>3</v>
      </c>
      <c r="C35" s="59">
        <v>57315.001999999862</v>
      </c>
      <c r="D35" s="66">
        <v>3.0000000000000001E-3</v>
      </c>
      <c r="E35">
        <f>+(C35-C$7)/C$8</f>
        <v>1253.0199840205075</v>
      </c>
      <c r="F35" s="38">
        <f>ROUND(2*E35,0)/2+0.5</f>
        <v>1253.5</v>
      </c>
      <c r="G35">
        <f>+C35-(C$7+F35*C$8)</f>
        <v>-0.15056210013426607</v>
      </c>
      <c r="K35">
        <f>+G35</f>
        <v>-0.15056210013426607</v>
      </c>
      <c r="O35">
        <f ca="1">+C$11+C$12*$F35</f>
        <v>-0.15257947484838036</v>
      </c>
      <c r="Q35" s="2">
        <f>+C35-15018.5</f>
        <v>42296.501999999862</v>
      </c>
    </row>
    <row r="36" spans="1:17" ht="12" customHeight="1" x14ac:dyDescent="0.2">
      <c r="A36" s="42" t="s">
        <v>48</v>
      </c>
      <c r="B36" s="43"/>
      <c r="C36" s="59">
        <v>57322.996999999974</v>
      </c>
      <c r="D36" s="66">
        <v>2E-3</v>
      </c>
      <c r="E36">
        <f>+(C36-C$7)/C$8</f>
        <v>1278.5093186711194</v>
      </c>
      <c r="F36" s="38">
        <f>ROUND(2*E36,0)/2+0.5</f>
        <v>1279</v>
      </c>
      <c r="G36">
        <f>+C36-(C$7+F36*C$8)</f>
        <v>-0.15390740002476377</v>
      </c>
      <c r="K36">
        <f>+G36</f>
        <v>-0.15390740002476377</v>
      </c>
      <c r="O36">
        <f ca="1">+C$11+C$12*$F36</f>
        <v>-0.15262565631264488</v>
      </c>
      <c r="Q36" s="2">
        <f>+C36-15018.5</f>
        <v>42304.496999999974</v>
      </c>
    </row>
    <row r="37" spans="1:17" ht="12" customHeight="1" x14ac:dyDescent="0.2">
      <c r="A37" s="42" t="s">
        <v>48</v>
      </c>
      <c r="B37" s="43" t="s">
        <v>3</v>
      </c>
      <c r="C37" s="59">
        <v>57323.154999999795</v>
      </c>
      <c r="D37" s="66">
        <v>2E-3</v>
      </c>
      <c r="E37">
        <f>+(C37-C$7)/C$8</f>
        <v>1279.0130478606359</v>
      </c>
      <c r="F37" s="38">
        <f>ROUND(2*E37,0)/2+0.5</f>
        <v>1279.5</v>
      </c>
      <c r="G37">
        <f>+C37-(C$7+F37*C$8)</f>
        <v>-0.15273770020576194</v>
      </c>
      <c r="K37">
        <f>+G37</f>
        <v>-0.15273770020576194</v>
      </c>
      <c r="O37">
        <f ca="1">+C$11+C$12*$F37</f>
        <v>-0.15262656183155204</v>
      </c>
      <c r="Q37" s="2">
        <f>+C37-15018.5</f>
        <v>42304.654999999795</v>
      </c>
    </row>
    <row r="38" spans="1:17" ht="12" customHeight="1" x14ac:dyDescent="0.2">
      <c r="A38" s="46" t="s">
        <v>0</v>
      </c>
      <c r="B38" s="47" t="s">
        <v>3</v>
      </c>
      <c r="C38" s="58">
        <v>57324.095000000001</v>
      </c>
      <c r="D38" s="65">
        <v>1E-3</v>
      </c>
      <c r="E38">
        <f>+(C38-C$7)/C$8</f>
        <v>1282.0099177263635</v>
      </c>
      <c r="F38" s="38">
        <f>ROUND(2*E38,0)/2+0.5</f>
        <v>1282.5</v>
      </c>
      <c r="G38">
        <f>+C38-(C$7+F38*C$8)</f>
        <v>-0.15371949999826029</v>
      </c>
      <c r="K38">
        <f>+G38</f>
        <v>-0.15371949999826029</v>
      </c>
      <c r="O38">
        <f ca="1">+C$11+C$12*$F38</f>
        <v>-0.15263199494499491</v>
      </c>
      <c r="Q38" s="2">
        <f>+C38-15018.5</f>
        <v>42305.595000000001</v>
      </c>
    </row>
    <row r="39" spans="1:17" ht="12" customHeight="1" x14ac:dyDescent="0.25">
      <c r="A39" s="51" t="s">
        <v>57</v>
      </c>
      <c r="B39" s="52" t="s">
        <v>3</v>
      </c>
      <c r="C39" s="55">
        <v>57686.057789999992</v>
      </c>
      <c r="D39" s="63">
        <v>0</v>
      </c>
      <c r="E39">
        <f>+(C39-C$7)/C$8</f>
        <v>2436.0050003092269</v>
      </c>
      <c r="F39" s="50">
        <f>ROUND(2*E39,0)/2+0.5</f>
        <v>2436.5</v>
      </c>
      <c r="G39">
        <f>+C39-(C$7+F39*C$8)</f>
        <v>-0.15526190000673523</v>
      </c>
      <c r="K39">
        <f>+G39</f>
        <v>-0.15526190000673523</v>
      </c>
      <c r="O39">
        <f ca="1">+C$11+C$12*$F39</f>
        <v>-0.15472193258269118</v>
      </c>
      <c r="Q39" s="2">
        <f>+C39-15018.5</f>
        <v>42667.557789999992</v>
      </c>
    </row>
    <row r="40" spans="1:17" ht="12" customHeight="1" x14ac:dyDescent="0.2">
      <c r="A40" s="46" t="s">
        <v>0</v>
      </c>
      <c r="B40" s="47" t="s">
        <v>3</v>
      </c>
      <c r="C40" s="58">
        <v>57686.057800000002</v>
      </c>
      <c r="D40" s="65">
        <v>4.0000000000000002E-4</v>
      </c>
      <c r="E40">
        <f>+(C40-C$7)/C$8</f>
        <v>2436.0050321908552</v>
      </c>
      <c r="F40" s="38">
        <f>ROUND(2*E40,0)/2+0.5</f>
        <v>2436.5</v>
      </c>
      <c r="G40">
        <f>+C40-(C$7+F40*C$8)</f>
        <v>-0.15525189999607392</v>
      </c>
      <c r="K40">
        <f>+G40</f>
        <v>-0.15525189999607392</v>
      </c>
      <c r="O40">
        <f ca="1">+C$11+C$12*$F40</f>
        <v>-0.15472193258269118</v>
      </c>
      <c r="Q40" s="2">
        <f>+C40-15018.5</f>
        <v>42667.557800000002</v>
      </c>
    </row>
    <row r="41" spans="1:17" ht="12" customHeight="1" x14ac:dyDescent="0.25">
      <c r="A41" s="51" t="s">
        <v>58</v>
      </c>
      <c r="B41" s="52" t="s">
        <v>3</v>
      </c>
      <c r="C41" s="55">
        <v>57829.084689999931</v>
      </c>
      <c r="D41" s="63">
        <v>2.3E-3</v>
      </c>
      <c r="E41">
        <f>+(C41-C$7)/C$8</f>
        <v>2891.9975604201841</v>
      </c>
      <c r="F41" s="50">
        <f>ROUND(2*E41,0)/2+0.5</f>
        <v>2892.5</v>
      </c>
      <c r="G41">
        <f>+C41-(C$7+F41*C$8)</f>
        <v>-0.15759550006623613</v>
      </c>
      <c r="K41">
        <f>+G41</f>
        <v>-0.15759550006623613</v>
      </c>
      <c r="O41">
        <f ca="1">+C$11+C$12*$F41</f>
        <v>-0.15554776582600963</v>
      </c>
      <c r="Q41" s="2">
        <f>+C41-15018.5</f>
        <v>42810.584689999931</v>
      </c>
    </row>
    <row r="42" spans="1:17" ht="12" customHeight="1" x14ac:dyDescent="0.25">
      <c r="A42" s="51" t="s">
        <v>64</v>
      </c>
      <c r="B42" s="51"/>
      <c r="C42" s="69">
        <v>57829.242866000161</v>
      </c>
      <c r="D42" s="69">
        <v>2.5999999999999999E-3</v>
      </c>
      <c r="E42">
        <f>+(C42-C$7)/C$8</f>
        <v>2892.5018507270634</v>
      </c>
      <c r="F42" s="50">
        <f>ROUND(2*E42,0)/2+0.5</f>
        <v>2893</v>
      </c>
      <c r="G42">
        <f>+C42-(C$7+F42*C$8)</f>
        <v>-0.15624979983840603</v>
      </c>
      <c r="K42">
        <f>+G42</f>
        <v>-0.15624979983840603</v>
      </c>
      <c r="O42">
        <f ca="1">+C$11+C$12*$F42</f>
        <v>-0.15554867134491676</v>
      </c>
      <c r="Q42" s="2">
        <f>+C42-15018.5</f>
        <v>42810.742866000161</v>
      </c>
    </row>
    <row r="43" spans="1:17" ht="12" customHeight="1" x14ac:dyDescent="0.25">
      <c r="A43" s="51" t="s">
        <v>57</v>
      </c>
      <c r="B43" s="52" t="s">
        <v>51</v>
      </c>
      <c r="C43" s="55">
        <v>58066.056249999907</v>
      </c>
      <c r="D43" s="63">
        <v>5.0000000000000001E-4</v>
      </c>
      <c r="E43">
        <f>+(C43-C$7)/C$8</f>
        <v>3647.5006742954247</v>
      </c>
      <c r="F43" s="50">
        <f>ROUND(2*E43,0)/2+0.5</f>
        <v>3648</v>
      </c>
      <c r="G43">
        <f>+C43-(C$7+F43*C$8)</f>
        <v>-0.15661880009429296</v>
      </c>
      <c r="K43">
        <f>+G43</f>
        <v>-0.15661880009429296</v>
      </c>
      <c r="O43">
        <f ca="1">+C$11+C$12*$F43</f>
        <v>-0.15691600489470936</v>
      </c>
      <c r="Q43" s="2">
        <f>+C43-15018.5</f>
        <v>43047.556249999907</v>
      </c>
    </row>
    <row r="44" spans="1:17" ht="12" customHeight="1" x14ac:dyDescent="0.2">
      <c r="A44" s="41" t="s">
        <v>1</v>
      </c>
      <c r="B44" s="40" t="s">
        <v>51</v>
      </c>
      <c r="C44" s="60">
        <v>58066.056799999904</v>
      </c>
      <c r="D44" s="67">
        <v>4.0000000000000002E-4</v>
      </c>
      <c r="E44">
        <f>+(C44-C$7)/C$8</f>
        <v>3647.5024277831021</v>
      </c>
      <c r="F44" s="38">
        <f>ROUND(2*E44,0)/2+0.5</f>
        <v>3648</v>
      </c>
      <c r="G44">
        <f>+C44-(C$7+F44*C$8)</f>
        <v>-0.1560688000972732</v>
      </c>
      <c r="K44">
        <f>+G44</f>
        <v>-0.1560688000972732</v>
      </c>
      <c r="O44">
        <f ca="1">+C$11+C$12*$F44</f>
        <v>-0.15691600489470936</v>
      </c>
      <c r="Q44" s="2">
        <f>+C44-15018.5</f>
        <v>43047.556799999904</v>
      </c>
    </row>
    <row r="45" spans="1:17" ht="12" customHeight="1" x14ac:dyDescent="0.25">
      <c r="A45" s="51" t="s">
        <v>59</v>
      </c>
      <c r="B45" s="52" t="s">
        <v>3</v>
      </c>
      <c r="C45" s="55">
        <v>58355.091070000082</v>
      </c>
      <c r="D45" s="63">
        <v>1.1999999999999999E-3</v>
      </c>
      <c r="E45">
        <f>+(C45-C$7)/C$8</f>
        <v>4568.9897615450673</v>
      </c>
      <c r="F45" s="50">
        <f>ROUND(2*E45,0)/2+0.5</f>
        <v>4569.5</v>
      </c>
      <c r="G45">
        <f>+C45-(C$7+F45*C$8)</f>
        <v>-0.16004169991356321</v>
      </c>
      <c r="L45">
        <f>+G45</f>
        <v>-0.16004169991356321</v>
      </c>
      <c r="O45">
        <f ca="1">+C$11+C$12*$F45</f>
        <v>-0.15858487624058207</v>
      </c>
      <c r="Q45" s="2">
        <f>+C45-15018.5</f>
        <v>43336.591070000082</v>
      </c>
    </row>
    <row r="46" spans="1:17" ht="12" customHeight="1" x14ac:dyDescent="0.25">
      <c r="A46" s="51" t="s">
        <v>65</v>
      </c>
      <c r="B46" s="71" t="s">
        <v>3</v>
      </c>
      <c r="C46" s="51">
        <v>58355.091071937699</v>
      </c>
      <c r="D46" s="51">
        <v>1.235E-3</v>
      </c>
      <c r="E46">
        <f>+(C46-C$7)/C$8</f>
        <v>4568.9897677224981</v>
      </c>
      <c r="F46" s="50">
        <f>ROUND(2*E46,0)/2+0.5</f>
        <v>4569.5</v>
      </c>
      <c r="G46">
        <f>+C46-(C$7+F46*C$8)</f>
        <v>-0.16003976229694672</v>
      </c>
      <c r="L46">
        <f>+G46</f>
        <v>-0.16003976229694672</v>
      </c>
      <c r="O46">
        <f ca="1">+C$11+C$12*$F46</f>
        <v>-0.15858487624058207</v>
      </c>
      <c r="Q46" s="2">
        <f>+C46-15018.5</f>
        <v>43336.591071937699</v>
      </c>
    </row>
    <row r="47" spans="1:17" ht="12" customHeight="1" x14ac:dyDescent="0.25">
      <c r="A47" s="51" t="s">
        <v>65</v>
      </c>
      <c r="B47" s="51"/>
      <c r="C47" s="69">
        <v>58355.248296000063</v>
      </c>
      <c r="D47" s="69">
        <v>8.9999999999999998E-4</v>
      </c>
      <c r="E47">
        <f>+(C47-C$7)/C$8</f>
        <v>4569.4910230996948</v>
      </c>
      <c r="F47" s="50">
        <f>ROUND(2*E47,0)/2+0.5</f>
        <v>4570</v>
      </c>
      <c r="G47">
        <f>+C47-(C$7+F47*C$8)</f>
        <v>-0.15964599993458251</v>
      </c>
      <c r="L47">
        <f>+G47</f>
        <v>-0.15964599993458251</v>
      </c>
      <c r="O47">
        <f ca="1">+C$11+C$12*$F47</f>
        <v>-0.1585857817594892</v>
      </c>
      <c r="Q47" s="2">
        <f>+C47-15018.5</f>
        <v>43336.748296000063</v>
      </c>
    </row>
    <row r="48" spans="1:17" ht="12" customHeight="1" x14ac:dyDescent="0.25">
      <c r="A48" s="51" t="s">
        <v>65</v>
      </c>
      <c r="B48" s="71" t="s">
        <v>51</v>
      </c>
      <c r="C48" s="51">
        <v>58355.248296013102</v>
      </c>
      <c r="D48" s="51">
        <v>8.8000000000000003E-4</v>
      </c>
      <c r="E48">
        <f>+(C48-C$7)/C$8</f>
        <v>4569.4910231412632</v>
      </c>
      <c r="F48" s="50">
        <f>ROUND(2*E48,0)/2+0.5</f>
        <v>4570</v>
      </c>
      <c r="G48">
        <f>+C48-(C$7+F48*C$8)</f>
        <v>-0.15964598689606646</v>
      </c>
      <c r="L48">
        <f>+G48</f>
        <v>-0.15964598689606646</v>
      </c>
      <c r="O48">
        <f ca="1">+C$11+C$12*$F48</f>
        <v>-0.1585857817594892</v>
      </c>
      <c r="Q48" s="2">
        <f>+C48-15018.5</f>
        <v>43336.748296013102</v>
      </c>
    </row>
    <row r="49" spans="1:17" ht="12" customHeight="1" x14ac:dyDescent="0.25">
      <c r="A49" s="51" t="s">
        <v>59</v>
      </c>
      <c r="B49" s="52" t="s">
        <v>3</v>
      </c>
      <c r="C49" s="55">
        <v>58365.754900000058</v>
      </c>
      <c r="D49" s="63">
        <v>1.1999999999999999E-3</v>
      </c>
      <c r="E49">
        <f>+(C49-C$7)/C$8</f>
        <v>4602.9877517292853</v>
      </c>
      <c r="F49" s="50">
        <f>ROUND(2*E49,0)/2+0.5</f>
        <v>4603.5</v>
      </c>
      <c r="G49">
        <f>+C49-(C$7+F49*C$8)</f>
        <v>-0.16067209994071163</v>
      </c>
      <c r="L49">
        <f>+G49</f>
        <v>-0.16067209994071163</v>
      </c>
      <c r="O49">
        <f ca="1">+C$11+C$12*$F49</f>
        <v>-0.15864645152626808</v>
      </c>
      <c r="Q49" s="2">
        <f>+C49-15018.5</f>
        <v>43347.254900000058</v>
      </c>
    </row>
    <row r="50" spans="1:17" ht="12" customHeight="1" x14ac:dyDescent="0.25">
      <c r="A50" s="51" t="s">
        <v>65</v>
      </c>
      <c r="B50" s="71" t="s">
        <v>3</v>
      </c>
      <c r="C50" s="51">
        <v>58365.754904755391</v>
      </c>
      <c r="D50" s="51">
        <v>1.16E-3</v>
      </c>
      <c r="E50">
        <f>+(C50-C$7)/C$8</f>
        <v>4602.9877668900454</v>
      </c>
      <c r="F50" s="50">
        <f>ROUND(2*E50,0)/2+0.5</f>
        <v>4603.5</v>
      </c>
      <c r="G50">
        <f>+C50-(C$7+F50*C$8)</f>
        <v>-0.16066734460764565</v>
      </c>
      <c r="L50">
        <f>+G50</f>
        <v>-0.16066734460764565</v>
      </c>
      <c r="O50">
        <f ca="1">+C$11+C$12*$F50</f>
        <v>-0.15864645152626808</v>
      </c>
      <c r="Q50" s="2">
        <f>+C50-15018.5</f>
        <v>43347.254904755391</v>
      </c>
    </row>
    <row r="51" spans="1:17" ht="12" customHeight="1" x14ac:dyDescent="0.25">
      <c r="A51" s="51" t="s">
        <v>65</v>
      </c>
      <c r="B51" s="51"/>
      <c r="C51" s="69">
        <v>58365.913157000206</v>
      </c>
      <c r="D51" s="69">
        <v>8.0000000000000004E-4</v>
      </c>
      <c r="E51">
        <f>+(C51-C$7)/C$8</f>
        <v>4603.4923002768182</v>
      </c>
      <c r="F51" s="50">
        <f>ROUND(2*E51,0)/2+0.5</f>
        <v>4604</v>
      </c>
      <c r="G51">
        <f>+C51-(C$7+F51*C$8)</f>
        <v>-0.15924539979459951</v>
      </c>
      <c r="L51">
        <f>+G51</f>
        <v>-0.15924539979459951</v>
      </c>
      <c r="O51">
        <f ca="1">+C$11+C$12*$F51</f>
        <v>-0.15864735704517524</v>
      </c>
      <c r="Q51" s="2">
        <f>+C51-15018.5</f>
        <v>43347.413157000206</v>
      </c>
    </row>
    <row r="52" spans="1:17" ht="12" customHeight="1" x14ac:dyDescent="0.25">
      <c r="A52" s="51" t="s">
        <v>65</v>
      </c>
      <c r="B52" s="71" t="s">
        <v>51</v>
      </c>
      <c r="C52" s="51">
        <v>58365.913157476578</v>
      </c>
      <c r="D52" s="51">
        <v>8.3600000000000005E-4</v>
      </c>
      <c r="E52">
        <f>+(C52-C$7)/C$8</f>
        <v>4603.4923017955662</v>
      </c>
      <c r="F52" s="50">
        <f>ROUND(2*E52,0)/2+0.5</f>
        <v>4604</v>
      </c>
      <c r="G52">
        <f>+C52-(C$7+F52*C$8)</f>
        <v>-0.15924492342310259</v>
      </c>
      <c r="L52">
        <f>+G52</f>
        <v>-0.15924492342310259</v>
      </c>
      <c r="O52">
        <f ca="1">+C$11+C$12*$F52</f>
        <v>-0.15864735704517524</v>
      </c>
      <c r="Q52" s="2">
        <f>+C52-15018.5</f>
        <v>43347.413157476578</v>
      </c>
    </row>
    <row r="53" spans="1:17" ht="12" customHeight="1" x14ac:dyDescent="0.25">
      <c r="A53" s="51" t="s">
        <v>65</v>
      </c>
      <c r="B53" s="71" t="s">
        <v>3</v>
      </c>
      <c r="C53" s="51">
        <v>58380.183209968731</v>
      </c>
      <c r="D53" s="51">
        <v>1.3140000000000001E-3</v>
      </c>
      <c r="E53">
        <f>+(C53-C$7)/C$8</f>
        <v>4648.9875042282374</v>
      </c>
      <c r="F53" s="50">
        <f>ROUND(2*E53,0)/2+0.5</f>
        <v>4649.5</v>
      </c>
      <c r="G53">
        <f>+C53-(C$7+F53*C$8)</f>
        <v>-0.16074973126524128</v>
      </c>
      <c r="L53">
        <f>+G53</f>
        <v>-0.16074973126524128</v>
      </c>
      <c r="O53">
        <f ca="1">+C$11+C$12*$F53</f>
        <v>-0.15872975926572566</v>
      </c>
      <c r="Q53" s="2">
        <f>+C53-15018.5</f>
        <v>43361.683209968731</v>
      </c>
    </row>
    <row r="54" spans="1:17" ht="12" customHeight="1" x14ac:dyDescent="0.25">
      <c r="A54" s="51" t="s">
        <v>59</v>
      </c>
      <c r="B54" s="52" t="s">
        <v>3</v>
      </c>
      <c r="C54" s="55">
        <v>58380.18320999993</v>
      </c>
      <c r="D54" s="63">
        <v>1.2999999999999999E-3</v>
      </c>
      <c r="E54">
        <f>+(C54-C$7)/C$8</f>
        <v>4648.9875043277052</v>
      </c>
      <c r="F54" s="50">
        <f>ROUND(2*E54,0)/2+0.5</f>
        <v>4649.5</v>
      </c>
      <c r="G54">
        <f>+C54-(C$7+F54*C$8)</f>
        <v>-0.16074970006593503</v>
      </c>
      <c r="L54">
        <f>+G54</f>
        <v>-0.16074970006593503</v>
      </c>
      <c r="O54">
        <f ca="1">+C$11+C$12*$F54</f>
        <v>-0.15872975926572566</v>
      </c>
      <c r="Q54" s="2">
        <f>+C54-15018.5</f>
        <v>43361.68320999993</v>
      </c>
    </row>
    <row r="55" spans="1:17" ht="12" customHeight="1" x14ac:dyDescent="0.25">
      <c r="A55" s="51" t="s">
        <v>65</v>
      </c>
      <c r="B55" s="51"/>
      <c r="C55" s="69">
        <v>58380.340861999895</v>
      </c>
      <c r="D55" s="69">
        <v>8.9999999999999998E-4</v>
      </c>
      <c r="E55">
        <f>+(C55-C$7)/C$8</f>
        <v>4649.4901240381996</v>
      </c>
      <c r="F55" s="50">
        <f>ROUND(2*E55,0)/2+0.5</f>
        <v>4650</v>
      </c>
      <c r="G55">
        <f>+C55-(C$7+F55*C$8)</f>
        <v>-0.15992800010280916</v>
      </c>
      <c r="L55">
        <f>+G55</f>
        <v>-0.15992800010280916</v>
      </c>
      <c r="O55">
        <f ca="1">+C$11+C$12*$F55</f>
        <v>-0.1587306647846328</v>
      </c>
      <c r="Q55" s="2">
        <f>+C55-15018.5</f>
        <v>43361.840861999895</v>
      </c>
    </row>
    <row r="56" spans="1:17" ht="12" customHeight="1" x14ac:dyDescent="0.25">
      <c r="A56" s="51" t="s">
        <v>65</v>
      </c>
      <c r="B56" s="71" t="s">
        <v>51</v>
      </c>
      <c r="C56" s="51">
        <v>58380.340862305835</v>
      </c>
      <c r="D56" s="51">
        <v>8.8800000000000001E-4</v>
      </c>
      <c r="E56">
        <f>+(C56-C$7)/C$8</f>
        <v>4649.4901250135827</v>
      </c>
      <c r="F56" s="50">
        <f>ROUND(2*E56,0)/2+0.5</f>
        <v>4650</v>
      </c>
      <c r="G56">
        <f>+C56-(C$7+F56*C$8)</f>
        <v>-0.1599276941633434</v>
      </c>
      <c r="L56">
        <f>+G56</f>
        <v>-0.1599276941633434</v>
      </c>
      <c r="O56">
        <f ca="1">+C$11+C$12*$F56</f>
        <v>-0.1587306647846328</v>
      </c>
      <c r="Q56" s="2">
        <f>+C56-15018.5</f>
        <v>43361.840862305835</v>
      </c>
    </row>
    <row r="57" spans="1:17" ht="12" customHeight="1" x14ac:dyDescent="0.2">
      <c r="A57" s="41" t="s">
        <v>2</v>
      </c>
      <c r="B57" s="40" t="s">
        <v>51</v>
      </c>
      <c r="C57" s="60">
        <v>58438.995199999998</v>
      </c>
      <c r="D57" s="67">
        <v>7.0000000000000001E-3</v>
      </c>
      <c r="E57">
        <f>+(C57-C$7)/C$8</f>
        <v>4836.4895048979633</v>
      </c>
      <c r="F57" s="38">
        <f>ROUND(2*E57,0)/2+0.5</f>
        <v>4837</v>
      </c>
      <c r="G57">
        <f>+C57-(C$7+F57*C$8)</f>
        <v>-0.16012220000266097</v>
      </c>
      <c r="K57">
        <f>+G57</f>
        <v>-0.16012220000266097</v>
      </c>
      <c r="O57">
        <f ca="1">+C$11+C$12*$F57</f>
        <v>-0.15906932885590594</v>
      </c>
      <c r="Q57" s="2">
        <f>+C57-15018.5</f>
        <v>43420.495199999998</v>
      </c>
    </row>
    <row r="58" spans="1:17" ht="12" customHeight="1" x14ac:dyDescent="0.25">
      <c r="A58" s="51" t="s">
        <v>57</v>
      </c>
      <c r="B58" s="52" t="s">
        <v>51</v>
      </c>
      <c r="C58" s="55">
        <v>58438.995219999924</v>
      </c>
      <c r="D58" s="63">
        <v>1E-4</v>
      </c>
      <c r="E58">
        <f>+(C58-C$7)/C$8</f>
        <v>4836.4895686609188</v>
      </c>
      <c r="F58" s="50">
        <f>ROUND(2*E58,0)/2+0.5</f>
        <v>4837</v>
      </c>
      <c r="G58">
        <f>+C58-(C$7+F58*C$8)</f>
        <v>-0.16010220007592579</v>
      </c>
      <c r="K58">
        <f>+G58</f>
        <v>-0.16010220007592579</v>
      </c>
      <c r="O58">
        <f ca="1">+C$11+C$12*$F58</f>
        <v>-0.15906932885590594</v>
      </c>
      <c r="Q58" s="2">
        <f>+C58-15018.5</f>
        <v>43420.495219999924</v>
      </c>
    </row>
    <row r="59" spans="1:17" ht="12" customHeight="1" x14ac:dyDescent="0.2">
      <c r="A59" s="48" t="s">
        <v>52</v>
      </c>
      <c r="B59" s="49" t="s">
        <v>51</v>
      </c>
      <c r="C59" s="53">
        <v>58778.059869999997</v>
      </c>
      <c r="D59" s="68">
        <v>7.2999999999999996E-4</v>
      </c>
      <c r="E59">
        <f>+(C59-C$7)/C$8</f>
        <v>5917.4817302523743</v>
      </c>
      <c r="F59" s="50">
        <f>ROUND(2*E59,0)/2+0.5</f>
        <v>5918</v>
      </c>
      <c r="G59">
        <f>+C59-(C$7+F59*C$8)</f>
        <v>-0.16256080000312068</v>
      </c>
      <c r="K59">
        <f>+G59</f>
        <v>-0.16256080000312068</v>
      </c>
      <c r="O59">
        <f ca="1">+C$11+C$12*$F59</f>
        <v>-0.16102706073315864</v>
      </c>
      <c r="Q59" s="2">
        <f>+C59-15018.5</f>
        <v>43759.559869999997</v>
      </c>
    </row>
    <row r="60" spans="1:17" ht="12" customHeight="1" x14ac:dyDescent="0.2">
      <c r="A60" s="48" t="s">
        <v>52</v>
      </c>
      <c r="B60" s="49" t="s">
        <v>3</v>
      </c>
      <c r="C60" s="53">
        <v>58778.217149999924</v>
      </c>
      <c r="D60" s="68">
        <v>9.7999999999999997E-4</v>
      </c>
      <c r="E60">
        <f>+(C60-C$7)/C$8</f>
        <v>5917.9831639674367</v>
      </c>
      <c r="F60" s="50">
        <f>ROUND(2*E60,0)/2+0.5</f>
        <v>5918.5</v>
      </c>
      <c r="G60">
        <f>+C60-(C$7+F60*C$8)</f>
        <v>-0.16211110007861862</v>
      </c>
      <c r="K60">
        <f>+G60</f>
        <v>-0.16211110007861862</v>
      </c>
      <c r="O60">
        <f ca="1">+C$11+C$12*$F60</f>
        <v>-0.16102796625206581</v>
      </c>
      <c r="Q60" s="2">
        <f>+C60-15018.5</f>
        <v>43759.717149999924</v>
      </c>
    </row>
    <row r="61" spans="1:17" ht="12" customHeight="1" x14ac:dyDescent="0.25">
      <c r="A61" s="51" t="s">
        <v>57</v>
      </c>
      <c r="B61" s="52" t="s">
        <v>3</v>
      </c>
      <c r="C61" s="55">
        <v>59472.977440000046</v>
      </c>
      <c r="D61" s="63">
        <v>1.1999999999999999E-3</v>
      </c>
      <c r="E61">
        <f>+(C61-C$7)/C$8</f>
        <v>8132.9897347644128</v>
      </c>
      <c r="F61" s="50">
        <f>ROUND(2*E61,0)/2+0.5</f>
        <v>8133.5</v>
      </c>
      <c r="G61">
        <f>+C61-(C$7+F61*C$8)</f>
        <v>-0.16005009995569708</v>
      </c>
      <c r="K61">
        <f>+G61</f>
        <v>-0.16005009995569708</v>
      </c>
      <c r="O61">
        <f ca="1">+C$11+C$12*$F61</f>
        <v>-0.16503941501072888</v>
      </c>
      <c r="Q61" s="2">
        <f>+C61-15018.5</f>
        <v>44454.477440000046</v>
      </c>
    </row>
    <row r="62" spans="1:17" ht="12" customHeight="1" x14ac:dyDescent="0.25">
      <c r="A62" s="51" t="s">
        <v>60</v>
      </c>
      <c r="B62" s="52" t="s">
        <v>3</v>
      </c>
      <c r="C62" s="55">
        <v>59919.002539999783</v>
      </c>
      <c r="D62" s="63">
        <v>8.9999999999999998E-4</v>
      </c>
      <c r="E62">
        <f>+(C62-C$7)/C$8</f>
        <v>9554.9888637584172</v>
      </c>
      <c r="F62" s="50">
        <f>ROUND(2*E62,0)/2+0.5</f>
        <v>9555.5</v>
      </c>
      <c r="G62">
        <f>+C62-(C$7+F62*C$8)</f>
        <v>-0.16032330021698726</v>
      </c>
      <c r="K62">
        <f>+G62</f>
        <v>-0.16032330021698726</v>
      </c>
      <c r="O62">
        <f ca="1">+C$11+C$12*$F62</f>
        <v>-0.16761471078265613</v>
      </c>
      <c r="Q62" s="2">
        <f>+C62-15018.5</f>
        <v>44900.502539999783</v>
      </c>
    </row>
    <row r="63" spans="1:17" ht="12" customHeight="1" x14ac:dyDescent="0.2">
      <c r="C63" s="8"/>
      <c r="D63" s="8"/>
    </row>
    <row r="64" spans="1:17" ht="12" customHeight="1" x14ac:dyDescent="0.2">
      <c r="C64" s="8"/>
      <c r="D64" s="8"/>
    </row>
    <row r="65" spans="3:4" ht="12" customHeight="1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</sheetData>
  <sortState xmlns:xlrd2="http://schemas.microsoft.com/office/spreadsheetml/2017/richdata2" ref="A21:V68">
    <sortCondition ref="C21:C68"/>
  </sortState>
  <phoneticPr fontId="8" type="noConversion"/>
  <hyperlinks>
    <hyperlink ref="H63042" r:id="rId1" display="http://vsolj.cetus-net.org/bulletin.html" xr:uid="{00000000-0004-0000-0000-000000000000}"/>
    <hyperlink ref="H63035" r:id="rId2" display="https://www.aavso.org/ejaavso" xr:uid="{00000000-0004-0000-0000-000001000000}"/>
    <hyperlink ref="I63042" r:id="rId3" display="http://vsolj.cetus-net.org/bulletin.html" xr:uid="{00000000-0004-0000-0000-000002000000}"/>
    <hyperlink ref="AQ56693" r:id="rId4" display="http://cdsbib.u-strasbg.fr/cgi-bin/cdsbib?1990RMxAA..21..381G" xr:uid="{00000000-0004-0000-0000-000003000000}"/>
    <hyperlink ref="H63039" r:id="rId5" display="https://www.aavso.org/ejaavso" xr:uid="{00000000-0004-0000-0000-000004000000}"/>
    <hyperlink ref="AP4057" r:id="rId6" display="http://cdsbib.u-strasbg.fr/cgi-bin/cdsbib?1990RMxAA..21..381G" xr:uid="{00000000-0004-0000-0000-000005000000}"/>
    <hyperlink ref="AP4060" r:id="rId7" display="http://cdsbib.u-strasbg.fr/cgi-bin/cdsbib?1990RMxAA..21..381G" xr:uid="{00000000-0004-0000-0000-000006000000}"/>
    <hyperlink ref="AP4058" r:id="rId8" display="http://cdsbib.u-strasbg.fr/cgi-bin/cdsbib?1990RMxAA..21..381G" xr:uid="{00000000-0004-0000-0000-000007000000}"/>
    <hyperlink ref="AP4042" r:id="rId9" display="http://cdsbib.u-strasbg.fr/cgi-bin/cdsbib?1990RMxAA..21..381G" xr:uid="{00000000-0004-0000-0000-000008000000}"/>
    <hyperlink ref="AQ4271" r:id="rId10" display="http://cdsbib.u-strasbg.fr/cgi-bin/cdsbib?1990RMxAA..21..381G" xr:uid="{00000000-0004-0000-0000-000009000000}"/>
    <hyperlink ref="AQ4275" r:id="rId11" display="http://cdsbib.u-strasbg.fr/cgi-bin/cdsbib?1990RMxAA..21..381G" xr:uid="{00000000-0004-0000-0000-00000A000000}"/>
    <hyperlink ref="AQ63955" r:id="rId12" display="http://cdsbib.u-strasbg.fr/cgi-bin/cdsbib?1990RMxAA..21..381G" xr:uid="{00000000-0004-0000-0000-00000B000000}"/>
    <hyperlink ref="I1163" r:id="rId13" display="http://vsolj.cetus-net.org/bulletin.html" xr:uid="{00000000-0004-0000-0000-00000C000000}"/>
    <hyperlink ref="H1163" r:id="rId14" display="http://vsolj.cetus-net.org/bulletin.html" xr:uid="{00000000-0004-0000-0000-00000D000000}"/>
    <hyperlink ref="AQ64616" r:id="rId15" display="http://cdsbib.u-strasbg.fr/cgi-bin/cdsbib?1990RMxAA..21..381G" xr:uid="{00000000-0004-0000-0000-00000E000000}"/>
    <hyperlink ref="AQ64615" r:id="rId16" display="http://cdsbib.u-strasbg.fr/cgi-bin/cdsbib?1990RMxAA..21..381G" xr:uid="{00000000-0004-0000-0000-00000F000000}"/>
    <hyperlink ref="AP2333" r:id="rId17" display="http://cdsbib.u-strasbg.fr/cgi-bin/cdsbib?1990RMxAA..21..381G" xr:uid="{00000000-0004-0000-0000-000010000000}"/>
    <hyperlink ref="AP2351" r:id="rId18" display="http://cdsbib.u-strasbg.fr/cgi-bin/cdsbib?1990RMxAA..21..381G" xr:uid="{00000000-0004-0000-0000-000011000000}"/>
    <hyperlink ref="AP2352" r:id="rId19" display="http://cdsbib.u-strasbg.fr/cgi-bin/cdsbib?1990RMxAA..21..381G" xr:uid="{00000000-0004-0000-0000-000012000000}"/>
    <hyperlink ref="AP2348" r:id="rId20" display="http://cdsbib.u-strasbg.fr/cgi-bin/cdsbib?1990RMxAA..21..381G" xr:uid="{00000000-0004-0000-0000-000013000000}"/>
  </hyperlinks>
  <pageMargins left="0.75" right="0.75" top="1" bottom="1" header="0.5" footer="0.5"/>
  <pageSetup paperSize="9" orientation="portrait" horizontalDpi="0" verticalDpi="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2023-07-29T06:56:04Z</dcterms:modified>
</cp:coreProperties>
</file>