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160C4D3-7EEC-48B9-BF33-4FCD34765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2" i="1"/>
  <c r="F22" i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 s="1"/>
  <c r="G27" i="1" s="1"/>
  <c r="I27" i="1" s="1"/>
  <c r="Q27" i="1"/>
  <c r="R28" i="1"/>
  <c r="G11" i="1"/>
  <c r="F11" i="1"/>
  <c r="E21" i="1"/>
  <c r="F21" i="1" s="1"/>
  <c r="G21" i="1" s="1"/>
  <c r="H21" i="1" s="1"/>
  <c r="E15" i="1"/>
  <c r="C17" i="1"/>
  <c r="Q21" i="1"/>
  <c r="C11" i="1"/>
  <c r="C12" i="1" l="1"/>
  <c r="O23" i="1" l="1"/>
  <c r="O27" i="1"/>
  <c r="O28" i="1"/>
  <c r="O24" i="1"/>
  <c r="O22" i="1"/>
  <c r="O25" i="1"/>
  <c r="O26" i="1"/>
  <c r="C16" i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<sst xmlns="http://schemas.openxmlformats.org/spreadsheetml/2006/main" count="58" uniqueCount="47">
  <si>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</si>
  <si>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</si>
  <si>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</si>
  <si>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</si>
  <si>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</si>
  <si>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</si>
  <si>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</si>
  <si>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</si>
  <si>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</si>
  <si>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</si>
  <si>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</si>
  <si>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</si>
  <si>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</si>
  <si>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</si>
  <si>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</si>
  <si>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</si>
  <si>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</si>
  <si>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</si>
  <si>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</si>
  <si>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</si>
  <si>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</si>
  <si>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</si>
  <si>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</si>
  <si>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</si>
  <si>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</si>
  <si>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</si>
  <si>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</si>
  <si>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</si>
  <si>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</si>
  <si>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</si>
  <si>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</si>
  <si>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</si>
  <si>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</si>
  <si>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</si>
  <si>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</si>
  <si>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</si>
  <si>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</si>
  <si>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</si>
  <si>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</si>
  <si>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Scl</t>
  </si>
  <si>
    <t>JAVSO, 48, 250</t>
  </si>
  <si>
    <t>II</t>
  </si>
  <si>
    <t>CW Scl / GSC 7517-0234</t>
  </si>
  <si>
    <t>TESS/PNC/RAA</t>
  </si>
  <si>
    <t>I</t>
  </si>
  <si>
    <t>TESS</t>
  </si>
  <si>
    <t>JAVSO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</si>
</sst>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00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166" fontId="17" fillId="0" borderId="0" xfId="0" applyNumberFormat="1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</a:t>
            </a:r>
            <a:r>
              <a:rPr lang="en-AU" baseline="0"/>
              <a:t> Scl  -  </a:t>
            </a:r>
            <a:r>
              <a:rPr lang="en-AU"/>
              <a:t>GSC 7517-0234 -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F1-4BF3-8776-B06EC7D66A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-3.1197153948596679E-3</c:v>
                </c:pt>
                <c:pt idx="2">
                  <c:v>-2.8686901714536361E-3</c:v>
                </c:pt>
                <c:pt idx="3">
                  <c:v>-2.7618407038971782E-3</c:v>
                </c:pt>
                <c:pt idx="4">
                  <c:v>-2.3961319529917091E-3</c:v>
                </c:pt>
                <c:pt idx="5">
                  <c:v>-2.847123374522198E-3</c:v>
                </c:pt>
                <c:pt idx="6">
                  <c:v>-2.4853559807525016E-3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F1-4BF3-8776-B06EC7D66A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-4.1920001458493061E-3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F1-4BF3-8776-B06EC7D66A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F1-4BF3-8776-B06EC7D66A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F1-4BF3-8776-B06EC7D66A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F1-4BF3-8776-B06EC7D66A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1.6949999999999999E-3</c:v>
                  </c:pt>
                  <c:pt idx="2">
                    <c:v>1.1199999999999999E-3</c:v>
                  </c:pt>
                  <c:pt idx="3">
                    <c:v>1.781E-3</c:v>
                  </c:pt>
                  <c:pt idx="4">
                    <c:v>1.253E-3</c:v>
                  </c:pt>
                  <c:pt idx="5">
                    <c:v>1.5269999999999999E-3</c:v>
                  </c:pt>
                  <c:pt idx="6">
                    <c:v>1.0269999999999999E-3</c:v>
                  </c:pt>
                  <c:pt idx="7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F1-4BF3-8776-B06EC7D66A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14041</c:v>
                </c:pt>
                <c:pt idx="2">
                  <c:v>14041.5</c:v>
                </c:pt>
                <c:pt idx="3">
                  <c:v>14071</c:v>
                </c:pt>
                <c:pt idx="4">
                  <c:v>14071.5</c:v>
                </c:pt>
                <c:pt idx="5">
                  <c:v>14107</c:v>
                </c:pt>
                <c:pt idx="6">
                  <c:v>14107.5</c:v>
                </c:pt>
                <c:pt idx="7">
                  <c:v>15141.5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7.6810075327192039E-5</c:v>
                </c:pt>
                <c:pt idx="1">
                  <c:v>-2.9244395149422065E-3</c:v>
                </c:pt>
                <c:pt idx="2">
                  <c:v>-2.9245463894379785E-3</c:v>
                </c:pt>
                <c:pt idx="3">
                  <c:v>-2.9308519846885268E-3</c:v>
                </c:pt>
                <c:pt idx="4">
                  <c:v>-2.9309588591842988E-3</c:v>
                </c:pt>
                <c:pt idx="5">
                  <c:v>-2.938546948384111E-3</c:v>
                </c:pt>
                <c:pt idx="6">
                  <c:v>-2.938653822879883E-3</c:v>
                </c:pt>
                <c:pt idx="7">
                  <c:v>-3.1596702801363862E-3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F1-4BF3-8776-B06EC7D6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12088"/>
        <c:axId val="1"/>
      </c:scatterChart>
      <c:valAx>
        <c:axId val="502612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12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E56E47-4EEB-F524-BED8-C409E1557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7.140625" customWidth="1"/>
    <col min="2" max="2" width="3.85546875" customWidth="1"/>
    <col min="3" max="3" width="14.4257812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3" t="s">
        <v>42</v>
      </c>
      <c r="D1" t="s">
        <v>39</v>
      </c>
    </row>
    <row r="2" spans="1:7" x14ac:dyDescent="0.2">
      <c r="A2" t="s">
        <v>22</v>
      </c>
      <c r="B2" t="s">
        <v>36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37</v>
      </c>
      <c r="C4" s="7">
        <v>52940.675999999978</v>
      </c>
      <c r="D4" s="8">
        <v>0.38558799999999999</v>
      </c>
    </row>
    <row r="6" spans="1:7" x14ac:dyDescent="0.2">
      <c r="A6" s="4" t="s">
        <v>0</v>
      </c>
    </row>
    <row r="7" spans="1:7" x14ac:dyDescent="0.2">
      <c r="A7" t="s">
        <v>1</v>
      </c>
      <c r="C7">
        <v>52940.675999999978</v>
      </c>
    </row>
    <row r="8" spans="1:7" x14ac:dyDescent="0.2">
      <c r="A8" t="s">
        <v>2</v>
      </c>
      <c r="C8">
        <v>0.38558799999999999</v>
      </c>
    </row>
    <row r="9" spans="1:7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7.6810075327192039E-5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-2.1374899154400674E-7</v>
      </c>
      <c r="D12" s="2"/>
      <c r="E12" s="11"/>
    </row>
    <row r="13" spans="1:7" x14ac:dyDescent="0.2">
      <c r="A13" s="11" t="s">
        <v>17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(C7+C11)+(C8+C12)*INT(MAX(F21:F3533))</f>
        <v>58778.860748436571</v>
      </c>
      <c r="D15" s="15" t="s">
        <v>31</v>
      </c>
      <c r="E15" s="16">
        <f ca="1">TODAY()+15018.5-B9/24</f>
        <v>60154.5</v>
      </c>
    </row>
    <row r="16" spans="1:7" x14ac:dyDescent="0.2">
      <c r="A16" s="17" t="s">
        <v>3</v>
      </c>
      <c r="B16" s="11"/>
      <c r="C16" s="18">
        <f ca="1">+C8+C12</f>
        <v>0.38558778625100842</v>
      </c>
      <c r="D16" s="15" t="s">
        <v>32</v>
      </c>
      <c r="E16" s="16">
        <f ca="1">ROUND(2*(E15-C15)/C16,0)/2+1</f>
        <v>3568.5</v>
      </c>
    </row>
    <row r="17" spans="1:18" ht="13.5" thickBot="1" x14ac:dyDescent="0.25">
      <c r="A17" s="15" t="s">
        <v>28</v>
      </c>
      <c r="B17" s="11"/>
      <c r="C17" s="11">
        <f>COUNT(C21:C2191)</f>
        <v>8</v>
      </c>
      <c r="D17" s="15" t="s">
        <v>33</v>
      </c>
      <c r="E17" s="19">
        <f ca="1">+C15+C16*E16-15018.5-C9/24</f>
        <v>45136.726597006629</v>
      </c>
    </row>
    <row r="18" spans="1:18" ht="14.25" thickTop="1" thickBot="1" x14ac:dyDescent="0.25">
      <c r="A18" s="17" t="s">
        <v>4</v>
      </c>
      <c r="B18" s="11"/>
      <c r="C18" s="20">
        <f ca="1">+C15</f>
        <v>58778.860748436571</v>
      </c>
      <c r="D18" s="21">
        <f ca="1">+C16</f>
        <v>0.38558778625100842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s="28" t="s">
        <v>38</v>
      </c>
      <c r="C21" s="9">
        <v>52940.675999999978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7.6810075327192039E-5</v>
      </c>
      <c r="Q21" s="1">
        <f>+C21-15018.5</f>
        <v>37922.175999999978</v>
      </c>
    </row>
    <row r="22" spans="1:18" ht="12" customHeight="1" x14ac:dyDescent="0.25">
      <c r="A22" s="34" t="s">
        <v>43</v>
      </c>
      <c r="B22" s="35" t="s">
        <v>44</v>
      </c>
      <c r="C22" s="34">
        <v>58354.71398828458</v>
      </c>
      <c r="D22" s="34">
        <v>1.6949999999999999E-3</v>
      </c>
      <c r="E22">
        <f>+(C22-C$7)/C$8</f>
        <v>14040.991909199984</v>
      </c>
      <c r="F22">
        <f>ROUND(2*E22,0)/2</f>
        <v>14041</v>
      </c>
      <c r="G22">
        <f>+C22-(C$7+F22*C$8)</f>
        <v>-3.1197153948596679E-3</v>
      </c>
      <c r="I22">
        <f>+G22</f>
        <v>-3.1197153948596679E-3</v>
      </c>
      <c r="O22">
        <f ca="1">+C$11+C$12*$F22</f>
        <v>-2.9244395149422065E-3</v>
      </c>
      <c r="Q22" s="1">
        <f>+C22-15018.5</f>
        <v>43336.21398828458</v>
      </c>
    </row>
    <row r="23" spans="1:18" ht="15" x14ac:dyDescent="0.25">
      <c r="A23" s="34" t="s">
        <v>43</v>
      </c>
      <c r="B23" s="35" t="s">
        <v>41</v>
      </c>
      <c r="C23" s="34">
        <v>58354.907033309806</v>
      </c>
      <c r="D23" s="34">
        <v>1.1199999999999999E-3</v>
      </c>
      <c r="E23">
        <f>+(C23-C$7)/C$8</f>
        <v>14041.492560219272</v>
      </c>
      <c r="F23">
        <f>ROUND(2*E23,0)/2</f>
        <v>14041.5</v>
      </c>
      <c r="G23">
        <f>+C23-(C$7+F23*C$8)</f>
        <v>-2.8686901714536361E-3</v>
      </c>
      <c r="I23">
        <f>+G23</f>
        <v>-2.8686901714536361E-3</v>
      </c>
      <c r="O23">
        <f ca="1">+C$11+C$12*$F23</f>
        <v>-2.9245463894379785E-3</v>
      </c>
      <c r="Q23" s="1">
        <f>+C23-15018.5</f>
        <v>43336.407033309806</v>
      </c>
    </row>
    <row r="24" spans="1:18" ht="15" x14ac:dyDescent="0.25">
      <c r="A24" s="34" t="s">
        <v>43</v>
      </c>
      <c r="B24" s="35" t="s">
        <v>44</v>
      </c>
      <c r="C24" s="34">
        <v>58366.281986159272</v>
      </c>
      <c r="D24" s="34">
        <v>1.781E-3</v>
      </c>
      <c r="E24">
        <f>+(C24-C$7)/C$8</f>
        <v>14070.992837327134</v>
      </c>
      <c r="F24">
        <f>ROUND(2*E24,0)/2</f>
        <v>14071</v>
      </c>
      <c r="G24">
        <f>+C24-(C$7+F24*C$8)</f>
        <v>-2.7618407038971782E-3</v>
      </c>
      <c r="I24">
        <f>+G24</f>
        <v>-2.7618407038971782E-3</v>
      </c>
      <c r="O24">
        <f ca="1">+C$11+C$12*$F24</f>
        <v>-2.9308519846885268E-3</v>
      </c>
      <c r="Q24" s="1">
        <f>+C24-15018.5</f>
        <v>43347.781986159272</v>
      </c>
    </row>
    <row r="25" spans="1:18" ht="15" x14ac:dyDescent="0.25">
      <c r="A25" s="34" t="s">
        <v>43</v>
      </c>
      <c r="B25" s="35" t="s">
        <v>41</v>
      </c>
      <c r="C25" s="34">
        <v>58366.475145868026</v>
      </c>
      <c r="D25" s="34">
        <v>1.253E-3</v>
      </c>
      <c r="E25">
        <f>+(C25-C$7)/C$8</f>
        <v>14071.493785771467</v>
      </c>
      <c r="F25">
        <f>ROUND(2*E25,0)/2</f>
        <v>14071.5</v>
      </c>
      <c r="G25">
        <f>+C25-(C$7+F25*C$8)</f>
        <v>-2.3961319529917091E-3</v>
      </c>
      <c r="I25">
        <f>+G25</f>
        <v>-2.3961319529917091E-3</v>
      </c>
      <c r="O25">
        <f ca="1">+C$11+C$12*$F25</f>
        <v>-2.9309588591842988E-3</v>
      </c>
      <c r="Q25" s="1">
        <f>+C25-15018.5</f>
        <v>43347.975145868026</v>
      </c>
    </row>
    <row r="26" spans="1:18" ht="15" x14ac:dyDescent="0.25">
      <c r="A26" s="34" t="s">
        <v>43</v>
      </c>
      <c r="B26" s="35" t="s">
        <v>44</v>
      </c>
      <c r="C26" s="34">
        <v>58380.163068876602</v>
      </c>
      <c r="D26" s="34">
        <v>1.5269999999999999E-3</v>
      </c>
      <c r="E26">
        <f>+(C26-C$7)/C$8</f>
        <v>14106.9926161515</v>
      </c>
      <c r="F26">
        <f>ROUND(2*E26,0)/2</f>
        <v>14107</v>
      </c>
      <c r="G26">
        <f>+C26-(C$7+F26*C$8)</f>
        <v>-2.847123374522198E-3</v>
      </c>
      <c r="I26">
        <f>+G26</f>
        <v>-2.847123374522198E-3</v>
      </c>
      <c r="O26">
        <f ca="1">+C$11+C$12*$F26</f>
        <v>-2.938546948384111E-3</v>
      </c>
      <c r="Q26" s="1">
        <f>+C26-15018.5</f>
        <v>43361.663068876602</v>
      </c>
    </row>
    <row r="27" spans="1:18" ht="15" x14ac:dyDescent="0.25">
      <c r="A27" s="34" t="s">
        <v>43</v>
      </c>
      <c r="B27" s="35" t="s">
        <v>41</v>
      </c>
      <c r="C27" s="34">
        <v>58380.356224643998</v>
      </c>
      <c r="D27" s="34">
        <v>1.0269999999999999E-3</v>
      </c>
      <c r="E27">
        <f>+(C27-C$7)/C$8</f>
        <v>14107.493554374152</v>
      </c>
      <c r="F27">
        <f>ROUND(2*E27,0)/2</f>
        <v>14107.5</v>
      </c>
      <c r="G27">
        <f>+C27-(C$7+F27*C$8)</f>
        <v>-2.4853559807525016E-3</v>
      </c>
      <c r="I27">
        <f>+G27</f>
        <v>-2.4853559807525016E-3</v>
      </c>
      <c r="O27">
        <f ca="1">+C$11+C$12*$F27</f>
        <v>-2.938653822879883E-3</v>
      </c>
      <c r="Q27" s="1">
        <f>+C27-15018.5</f>
        <v>43361.856224643998</v>
      </c>
    </row>
    <row r="28" spans="1:18" ht="15" customHeight="1" x14ac:dyDescent="0.2">
      <c r="A28" s="30" t="s">
        <v>40</v>
      </c>
      <c r="B28" s="31" t="s">
        <v>41</v>
      </c>
      <c r="C28" s="32">
        <v>58779.052509999834</v>
      </c>
      <c r="D28" s="30">
        <v>8.7000000000000001E-4</v>
      </c>
      <c r="E28">
        <f>+(C28-C$7)/C$8</f>
        <v>15141.489128292002</v>
      </c>
      <c r="F28">
        <f>ROUND(2*E28,0)/2</f>
        <v>15141.5</v>
      </c>
      <c r="G28">
        <f>+C28-(C$7+F28*C$8)</f>
        <v>-4.1920001458493061E-3</v>
      </c>
      <c r="J28">
        <f>+G28</f>
        <v>-4.1920001458493061E-3</v>
      </c>
      <c r="O28">
        <f ca="1">+C$11+C$12*$F28</f>
        <v>-3.1596702801363862E-3</v>
      </c>
      <c r="Q28" s="1">
        <f>+C28-15018.5</f>
        <v>43760.552509999834</v>
      </c>
      <c r="R28" t="e">
        <f>IF(ABS(#REF!-C27)&lt;0.00001,1,"")</f>
        <v>#REF!</v>
      </c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R29">
    <sortCondition ref="C21:C29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2023-07-29T06:59:54Z</dcterms:modified>
</cp:coreProperties>
</file>