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822B40-C4EE-4DD7-BE73-1F477237F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L69" i="1" s="1"/>
  <c r="Q69" i="1"/>
  <c r="E67" i="1"/>
  <c r="F67" i="1" s="1"/>
  <c r="G67" i="1" s="1"/>
  <c r="L67" i="1" s="1"/>
  <c r="Q67" i="1"/>
  <c r="E68" i="1"/>
  <c r="F68" i="1" s="1"/>
  <c r="G68" i="1" s="1"/>
  <c r="L68" i="1" s="1"/>
  <c r="Q68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3" i="1"/>
  <c r="F73" i="1" s="1"/>
  <c r="G73" i="1" s="1"/>
  <c r="L73" i="1" s="1"/>
  <c r="Q73" i="1"/>
  <c r="B73" i="1"/>
  <c r="B72" i="1"/>
  <c r="B71" i="1"/>
  <c r="B70" i="1"/>
  <c r="B68" i="1"/>
  <c r="B67" i="1"/>
  <c r="E74" i="1"/>
  <c r="F74" i="1" s="1"/>
  <c r="G74" i="1" s="1"/>
  <c r="K74" i="1" s="1"/>
  <c r="Q74" i="1"/>
  <c r="E75" i="1"/>
  <c r="F75" i="1" s="1"/>
  <c r="G75" i="1" s="1"/>
  <c r="K75" i="1" s="1"/>
  <c r="Q75" i="1"/>
  <c r="D9" i="1"/>
  <c r="C9" i="1"/>
  <c r="E40" i="1"/>
  <c r="F40" i="1" s="1"/>
  <c r="G40" i="1" s="1"/>
  <c r="I40" i="1" s="1"/>
  <c r="E38" i="1"/>
  <c r="F38" i="1" s="1"/>
  <c r="G38" i="1" s="1"/>
  <c r="I38" i="1" s="1"/>
  <c r="E39" i="1"/>
  <c r="F39" i="1"/>
  <c r="G39" i="1" s="1"/>
  <c r="I39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/>
  <c r="G57" i="1" s="1"/>
  <c r="I57" i="1" s="1"/>
  <c r="E58" i="1"/>
  <c r="F58" i="1" s="1"/>
  <c r="G58" i="1" s="1"/>
  <c r="I58" i="1" s="1"/>
  <c r="E59" i="1"/>
  <c r="F59" i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K66" i="1" s="1"/>
  <c r="F16" i="1"/>
  <c r="F17" i="1" s="1"/>
  <c r="E28" i="1"/>
  <c r="F28" i="1"/>
  <c r="G28" i="1" s="1"/>
  <c r="H28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9" i="1"/>
  <c r="F29" i="1" s="1"/>
  <c r="G29" i="1" s="1"/>
  <c r="I29" i="1" s="1"/>
  <c r="E30" i="1"/>
  <c r="F30" i="1" s="1"/>
  <c r="G30" i="1" s="1"/>
  <c r="I30" i="1" s="1"/>
  <c r="E31" i="1"/>
  <c r="F31" i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Q66" i="1"/>
  <c r="C17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28" i="1"/>
  <c r="C12" i="1"/>
  <c r="C11" i="1"/>
  <c r="O69" i="1" l="1"/>
  <c r="O70" i="1"/>
  <c r="O68" i="1"/>
  <c r="O73" i="1"/>
  <c r="O67" i="1"/>
  <c r="O72" i="1"/>
  <c r="O71" i="1"/>
  <c r="O75" i="1"/>
  <c r="O21" i="1"/>
  <c r="O55" i="1"/>
  <c r="O64" i="1"/>
  <c r="O39" i="1"/>
  <c r="O42" i="1"/>
  <c r="O33" i="1"/>
  <c r="O37" i="1"/>
  <c r="O28" i="1"/>
  <c r="O49" i="1"/>
  <c r="O62" i="1"/>
  <c r="O43" i="1"/>
  <c r="O48" i="1"/>
  <c r="O32" i="1"/>
  <c r="O66" i="1"/>
  <c r="O40" i="1"/>
  <c r="O29" i="1"/>
  <c r="O65" i="1"/>
  <c r="O24" i="1"/>
  <c r="O46" i="1"/>
  <c r="O27" i="1"/>
  <c r="O45" i="1"/>
  <c r="O34" i="1"/>
  <c r="O60" i="1"/>
  <c r="O41" i="1"/>
  <c r="O54" i="1"/>
  <c r="O56" i="1"/>
  <c r="O22" i="1"/>
  <c r="O59" i="1"/>
  <c r="O53" i="1"/>
  <c r="O44" i="1"/>
  <c r="O50" i="1"/>
  <c r="O51" i="1"/>
  <c r="O57" i="1"/>
  <c r="O35" i="1"/>
  <c r="O31" i="1"/>
  <c r="O74" i="1"/>
  <c r="O25" i="1"/>
  <c r="O58" i="1"/>
  <c r="C15" i="1"/>
  <c r="O36" i="1"/>
  <c r="O23" i="1"/>
  <c r="O47" i="1"/>
  <c r="O52" i="1"/>
  <c r="O61" i="1"/>
  <c r="O38" i="1"/>
  <c r="O26" i="1"/>
  <c r="O63" i="1"/>
  <c r="O3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<sst xmlns="http://schemas.openxmlformats.org/spreadsheetml/2006/main" count="224" uniqueCount="76">
  <si>
    <t>JAVSO..44…26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</si>
  <si>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</si>
  <si>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</si>
  <si>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</si>
  <si>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</si>
  <si>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</si>
  <si>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</si>
  <si>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</si>
  <si>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</si>
  <si>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</si>
  <si>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</si>
  <si>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</si>
  <si>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</si>
  <si>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</si>
  <si>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</si>
  <si>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</si>
  <si>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</si>
  <si>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</si>
  <si>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</si>
  <si>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</si>
  <si>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</si>
  <si>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</si>
  <si>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</si>
  <si>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</si>
  <si>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</si>
  <si>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</si>
  <si>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</si>
  <si>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</si>
  <si>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</si>
  <si>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</si>
  <si>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</si>
  <si>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</si>
  <si>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</si>
  <si>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</si>
  <si>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</si>
  <si>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</si>
  <si>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</si>
  <si>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</si>
  <si>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</si>
  <si>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</si>
  <si>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</si>
  <si>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</si>
  <si>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BBSAG Bull...21</t>
  </si>
  <si>
    <t>B</t>
  </si>
  <si>
    <t>BBSAG Bull.5</t>
  </si>
  <si>
    <t>BBSAG Bull.6</t>
  </si>
  <si>
    <t>BBSAG Bull.20</t>
  </si>
  <si>
    <t>BBSAG Bull.31</t>
  </si>
  <si>
    <t>BBSAG Bull.38</t>
  </si>
  <si>
    <t>BBSAG Bull.40</t>
  </si>
  <si>
    <t>BBSAG Bull.44</t>
  </si>
  <si>
    <t>v</t>
  </si>
  <si>
    <t>BBSAG Bull.45</t>
  </si>
  <si>
    <t>BBSAG Bull.46</t>
  </si>
  <si>
    <t>BBSAG Bull.49</t>
  </si>
  <si>
    <t>BBSAG Bull.51</t>
  </si>
  <si>
    <t>BBSAG Bull.52</t>
  </si>
  <si>
    <t>BBSAG Bull.56</t>
  </si>
  <si>
    <t>BBSAG Bull.57</t>
  </si>
  <si>
    <t>BBSAG Bull.62</t>
  </si>
  <si>
    <t>BBSAG Bull.63</t>
  </si>
  <si>
    <t>BBSAG Bull.64</t>
  </si>
  <si>
    <t>BBSAG Bull.70</t>
  </si>
  <si>
    <t>BBSAG Bull.82</t>
  </si>
  <si>
    <t>BBSAG Bull.84</t>
  </si>
  <si>
    <t>BBSAG Bull.86</t>
  </si>
  <si>
    <t>BBSAG Bull.94</t>
  </si>
  <si>
    <t># of data points:</t>
  </si>
  <si>
    <t>EB/SD:</t>
  </si>
  <si>
    <t>RT Scl / GSC 06421-01753</t>
  </si>
  <si>
    <t>vis</t>
  </si>
  <si>
    <t>JAVSO 49, 251</t>
  </si>
  <si>
    <t>II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</si>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</sst>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"/>
    <numFmt numFmtId="166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27" fillId="0" borderId="0" xfId="41" applyFont="1" applyAlignment="1">
      <alignment horizontal="left" vertical="center"/>
    </xf>
    <xf numFmtId="0" fontId="27" fillId="0" borderId="0" xfId="41" applyFont="1" applyAlignment="1">
      <alignment horizontal="center" vertical="center"/>
    </xf>
    <xf numFmtId="0" fontId="11" fillId="0" borderId="0" xfId="0" applyFont="1">
      <alignment vertical="top"/>
    </xf>
    <xf numFmtId="0" fontId="2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29" fillId="0" borderId="0" xfId="0" applyFont="1">
      <alignment vertical="top"/>
    </xf>
    <xf numFmtId="0" fontId="28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30" fillId="0" borderId="0" xfId="0" applyFont="1">
      <alignment vertical="top"/>
    </xf>
    <xf numFmtId="0" fontId="0" fillId="0" borderId="0" xfId="0">
      <alignment vertical="top"/>
    </xf>
    <xf numFmtId="0" fontId="28" fillId="0" borderId="0" xfId="0" applyFont="1">
      <alignment vertical="top"/>
    </xf>
    <xf numFmtId="0" fontId="9" fillId="0" borderId="0" xfId="0" applyFont="1">
      <alignment vertical="top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0" fontId="0" fillId="0" borderId="12" xfId="0" applyBorder="1" applyAlignment="1"/>
    <xf numFmtId="0" fontId="32" fillId="0" borderId="0" xfId="0" applyFont="1" applyAlignment="1"/>
    <xf numFmtId="0" fontId="32" fillId="0" borderId="0" xfId="0" applyFont="1" applyAlignment="1">
      <alignment horizontal="center"/>
    </xf>
    <xf numFmtId="165" fontId="33" fillId="0" borderId="0" xfId="0" applyNumberFormat="1" applyFont="1" applyAlignment="1" applyProtection="1">
      <alignment vertical="center" wrapText="1"/>
      <protection locked="0"/>
    </xf>
    <xf numFmtId="166" fontId="32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Scl - O-C Diagr.</a:t>
            </a:r>
          </a:p>
        </c:rich>
      </c:tx>
      <c:layout>
        <c:manualLayout>
          <c:xMode val="edge"/>
          <c:yMode val="edge"/>
          <c:x val="0.349173987549077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11-4148-BF9B-CD22C9AE98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8.3079200005158782E-2</c:v>
                </c:pt>
                <c:pt idx="1">
                  <c:v>9.259872000257019E-2</c:v>
                </c:pt>
                <c:pt idx="2">
                  <c:v>4.9548640003195032E-2</c:v>
                </c:pt>
                <c:pt idx="3">
                  <c:v>5.2428399998461828E-2</c:v>
                </c:pt>
                <c:pt idx="4">
                  <c:v>1.1482880006951746E-2</c:v>
                </c:pt>
                <c:pt idx="5">
                  <c:v>2.0242400009010453E-2</c:v>
                </c:pt>
                <c:pt idx="6">
                  <c:v>2.9432119998091366E-2</c:v>
                </c:pt>
                <c:pt idx="8">
                  <c:v>3.9334000030066818E-3</c:v>
                </c:pt>
                <c:pt idx="9">
                  <c:v>2.8131599974585697E-3</c:v>
                </c:pt>
                <c:pt idx="10">
                  <c:v>6.9504800048889592E-3</c:v>
                </c:pt>
                <c:pt idx="11">
                  <c:v>4.8302400100510567E-3</c:v>
                </c:pt>
                <c:pt idx="12">
                  <c:v>-1.65071999799693E-3</c:v>
                </c:pt>
                <c:pt idx="13">
                  <c:v>-7.9101199953584E-3</c:v>
                </c:pt>
                <c:pt idx="14">
                  <c:v>-6.9601999930455349E-3</c:v>
                </c:pt>
                <c:pt idx="15">
                  <c:v>-1.3279997801873833E-5</c:v>
                </c:pt>
                <c:pt idx="16">
                  <c:v>-5.9781999952974729E-3</c:v>
                </c:pt>
                <c:pt idx="17">
                  <c:v>-5.0984400004381314E-3</c:v>
                </c:pt>
                <c:pt idx="18">
                  <c:v>-7.2186799952760339E-3</c:v>
                </c:pt>
                <c:pt idx="19">
                  <c:v>-4.4598319997021463E-2</c:v>
                </c:pt>
                <c:pt idx="20">
                  <c:v>1.9058040001254994E-2</c:v>
                </c:pt>
                <c:pt idx="21">
                  <c:v>3.2694320005248301E-2</c:v>
                </c:pt>
                <c:pt idx="22">
                  <c:v>1.0333600002923049E-2</c:v>
                </c:pt>
                <c:pt idx="23">
                  <c:v>-1.2865199969382957E-3</c:v>
                </c:pt>
                <c:pt idx="24">
                  <c:v>9.038800053531304E-4</c:v>
                </c:pt>
                <c:pt idx="25">
                  <c:v>3.1794400056242011E-3</c:v>
                </c:pt>
                <c:pt idx="26">
                  <c:v>1.0942799999611452E-3</c:v>
                </c:pt>
                <c:pt idx="27">
                  <c:v>6.9710399984614924E-3</c:v>
                </c:pt>
                <c:pt idx="28">
                  <c:v>7.1805999978096224E-3</c:v>
                </c:pt>
                <c:pt idx="29">
                  <c:v>1.9297840008221101E-2</c:v>
                </c:pt>
                <c:pt idx="30">
                  <c:v>-6.0628799983533099E-3</c:v>
                </c:pt>
                <c:pt idx="31">
                  <c:v>6.8168799989507534E-3</c:v>
                </c:pt>
                <c:pt idx="32">
                  <c:v>7.8519599992432632E-3</c:v>
                </c:pt>
                <c:pt idx="33">
                  <c:v>-4.2682799976319075E-3</c:v>
                </c:pt>
                <c:pt idx="34">
                  <c:v>-6.3885199924698099E-3</c:v>
                </c:pt>
                <c:pt idx="35">
                  <c:v>6.0072799969930202E-3</c:v>
                </c:pt>
                <c:pt idx="36">
                  <c:v>9.403080002812203E-3</c:v>
                </c:pt>
                <c:pt idx="37">
                  <c:v>1.5317919998778962E-2</c:v>
                </c:pt>
                <c:pt idx="38">
                  <c:v>-1.5606800006935373E-3</c:v>
                </c:pt>
                <c:pt idx="39">
                  <c:v>3.4744000004138798E-3</c:v>
                </c:pt>
                <c:pt idx="40">
                  <c:v>6.6297200028202496E-3</c:v>
                </c:pt>
                <c:pt idx="41">
                  <c:v>3.2665280006767716E-2</c:v>
                </c:pt>
                <c:pt idx="42">
                  <c:v>-8.0750799970701337E-3</c:v>
                </c:pt>
                <c:pt idx="43">
                  <c:v>-2.5987839995650575E-2</c:v>
                </c:pt>
                <c:pt idx="44">
                  <c:v>-4.7724960000778083E-2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11-4148-BF9B-CD22C9AE98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11-4148-BF9B-CD22C9AE98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5">
                  <c:v>-5.7988280001154635E-2</c:v>
                </c:pt>
                <c:pt idx="53">
                  <c:v>-7.33389599918155E-2</c:v>
                </c:pt>
                <c:pt idx="54">
                  <c:v>-7.3149439987901133E-2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11-4148-BF9B-CD22C9AE98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46">
                  <c:v>-7.3232819813711103E-2</c:v>
                </c:pt>
                <c:pt idx="47">
                  <c:v>-7.2756250097882003E-2</c:v>
                </c:pt>
                <c:pt idx="48">
                  <c:v>-7.2756250097882003E-2</c:v>
                </c:pt>
                <c:pt idx="49">
                  <c:v>-7.3339839982509147E-2</c:v>
                </c:pt>
                <c:pt idx="50">
                  <c:v>-7.2998750227270648E-2</c:v>
                </c:pt>
                <c:pt idx="51">
                  <c:v>-7.3143569825333543E-2</c:v>
                </c:pt>
                <c:pt idx="52">
                  <c:v>-7.2832179954275489E-2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11-4148-BF9B-CD22C9AE98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11-4148-BF9B-CD22C9AE98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45">
                    <c:v>2.0000000000000001E-4</c:v>
                  </c:pt>
                  <c:pt idx="46">
                    <c:v>5.6300000000000002E-4</c:v>
                  </c:pt>
                  <c:pt idx="47">
                    <c:v>9.3199999999999999E-4</c:v>
                  </c:pt>
                  <c:pt idx="48">
                    <c:v>9.3199999999999999E-4</c:v>
                  </c:pt>
                  <c:pt idx="49">
                    <c:v>7.3099999999999999E-4</c:v>
                  </c:pt>
                  <c:pt idx="50">
                    <c:v>1.0740000000000001E-3</c:v>
                  </c:pt>
                  <c:pt idx="51">
                    <c:v>5.8200000000000005E-4</c:v>
                  </c:pt>
                  <c:pt idx="52">
                    <c:v>1.0690000000000001E-3</c:v>
                  </c:pt>
                  <c:pt idx="53">
                    <c:v>1.0499999999999999E-3</c:v>
                  </c:pt>
                  <c:pt idx="54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11-4148-BF9B-CD22C9AE98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-5660</c:v>
                </c:pt>
                <c:pt idx="1">
                  <c:v>-3656</c:v>
                </c:pt>
                <c:pt idx="2">
                  <c:v>-3572</c:v>
                </c:pt>
                <c:pt idx="3">
                  <c:v>-3570</c:v>
                </c:pt>
                <c:pt idx="4">
                  <c:v>-2024</c:v>
                </c:pt>
                <c:pt idx="5">
                  <c:v>-2020</c:v>
                </c:pt>
                <c:pt idx="6">
                  <c:v>-601</c:v>
                </c:pt>
                <c:pt idx="7">
                  <c:v>0</c:v>
                </c:pt>
                <c:pt idx="8">
                  <c:v>555</c:v>
                </c:pt>
                <c:pt idx="9">
                  <c:v>557</c:v>
                </c:pt>
                <c:pt idx="10">
                  <c:v>746</c:v>
                </c:pt>
                <c:pt idx="11">
                  <c:v>748</c:v>
                </c:pt>
                <c:pt idx="12">
                  <c:v>756</c:v>
                </c:pt>
                <c:pt idx="13">
                  <c:v>1251</c:v>
                </c:pt>
                <c:pt idx="14">
                  <c:v>1335</c:v>
                </c:pt>
                <c:pt idx="15">
                  <c:v>1444</c:v>
                </c:pt>
                <c:pt idx="16">
                  <c:v>1485</c:v>
                </c:pt>
                <c:pt idx="17">
                  <c:v>1487</c:v>
                </c:pt>
                <c:pt idx="18">
                  <c:v>1489</c:v>
                </c:pt>
                <c:pt idx="19">
                  <c:v>1986</c:v>
                </c:pt>
                <c:pt idx="20">
                  <c:v>2183</c:v>
                </c:pt>
                <c:pt idx="21">
                  <c:v>2214</c:v>
                </c:pt>
                <c:pt idx="22">
                  <c:v>2220</c:v>
                </c:pt>
                <c:pt idx="23">
                  <c:v>2721</c:v>
                </c:pt>
                <c:pt idx="24">
                  <c:v>2801</c:v>
                </c:pt>
                <c:pt idx="25">
                  <c:v>2838</c:v>
                </c:pt>
                <c:pt idx="26">
                  <c:v>2881</c:v>
                </c:pt>
                <c:pt idx="27">
                  <c:v>2908</c:v>
                </c:pt>
                <c:pt idx="28">
                  <c:v>3495</c:v>
                </c:pt>
                <c:pt idx="29">
                  <c:v>3518</c:v>
                </c:pt>
                <c:pt idx="30">
                  <c:v>3524</c:v>
                </c:pt>
                <c:pt idx="31">
                  <c:v>3526</c:v>
                </c:pt>
                <c:pt idx="32">
                  <c:v>3567</c:v>
                </c:pt>
                <c:pt idx="33">
                  <c:v>3569</c:v>
                </c:pt>
                <c:pt idx="34">
                  <c:v>3571</c:v>
                </c:pt>
                <c:pt idx="35">
                  <c:v>3606</c:v>
                </c:pt>
                <c:pt idx="36">
                  <c:v>3641</c:v>
                </c:pt>
                <c:pt idx="37">
                  <c:v>3684</c:v>
                </c:pt>
                <c:pt idx="38">
                  <c:v>4339</c:v>
                </c:pt>
                <c:pt idx="39">
                  <c:v>4380</c:v>
                </c:pt>
                <c:pt idx="40">
                  <c:v>4419</c:v>
                </c:pt>
                <c:pt idx="41">
                  <c:v>6456</c:v>
                </c:pt>
                <c:pt idx="42">
                  <c:v>6959</c:v>
                </c:pt>
                <c:pt idx="43">
                  <c:v>7232</c:v>
                </c:pt>
                <c:pt idx="44">
                  <c:v>8708</c:v>
                </c:pt>
                <c:pt idx="45">
                  <c:v>27069</c:v>
                </c:pt>
                <c:pt idx="46">
                  <c:v>30569</c:v>
                </c:pt>
                <c:pt idx="47">
                  <c:v>30569.5</c:v>
                </c:pt>
                <c:pt idx="48">
                  <c:v>30569.5</c:v>
                </c:pt>
                <c:pt idx="49">
                  <c:v>30593</c:v>
                </c:pt>
                <c:pt idx="50">
                  <c:v>30593.5</c:v>
                </c:pt>
                <c:pt idx="51">
                  <c:v>30617</c:v>
                </c:pt>
                <c:pt idx="52">
                  <c:v>30617.5</c:v>
                </c:pt>
                <c:pt idx="53">
                  <c:v>30658</c:v>
                </c:pt>
                <c:pt idx="54">
                  <c:v>30662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2.6936568327076776E-2</c:v>
                </c:pt>
                <c:pt idx="1">
                  <c:v>2.1427707439246827E-2</c:v>
                </c:pt>
                <c:pt idx="2">
                  <c:v>2.1196797102631199E-2</c:v>
                </c:pt>
                <c:pt idx="3">
                  <c:v>2.1191299237473683E-2</c:v>
                </c:pt>
                <c:pt idx="4">
                  <c:v>1.6941449470714652E-2</c:v>
                </c:pt>
                <c:pt idx="5">
                  <c:v>1.6930453740399622E-2</c:v>
                </c:pt>
                <c:pt idx="6">
                  <c:v>1.3029718411142784E-2</c:v>
                </c:pt>
                <c:pt idx="7">
                  <c:v>1.1377609931309551E-2</c:v>
                </c:pt>
                <c:pt idx="8">
                  <c:v>9.8519523500991604E-3</c:v>
                </c:pt>
                <c:pt idx="9">
                  <c:v>9.8464544849416451E-3</c:v>
                </c:pt>
                <c:pt idx="10">
                  <c:v>9.3269062275564852E-3</c:v>
                </c:pt>
                <c:pt idx="11">
                  <c:v>9.32140836239897E-3</c:v>
                </c:pt>
                <c:pt idx="12">
                  <c:v>9.2994169017689109E-3</c:v>
                </c:pt>
                <c:pt idx="13">
                  <c:v>7.9386952752839666E-3</c:v>
                </c:pt>
                <c:pt idx="14">
                  <c:v>7.7077849386683406E-3</c:v>
                </c:pt>
                <c:pt idx="15">
                  <c:v>7.4081512875837771E-3</c:v>
                </c:pt>
                <c:pt idx="16">
                  <c:v>7.2954450518547213E-3</c:v>
                </c:pt>
                <c:pt idx="17">
                  <c:v>7.2899471866972061E-3</c:v>
                </c:pt>
                <c:pt idx="18">
                  <c:v>7.2844493215396917E-3</c:v>
                </c:pt>
                <c:pt idx="19">
                  <c:v>5.9182298298972339E-3</c:v>
                </c:pt>
                <c:pt idx="20">
                  <c:v>5.376690111882014E-3</c:v>
                </c:pt>
                <c:pt idx="21">
                  <c:v>5.2914732019405325E-3</c:v>
                </c:pt>
                <c:pt idx="22">
                  <c:v>5.2749796064679878E-3</c:v>
                </c:pt>
                <c:pt idx="23">
                  <c:v>3.8977643845104996E-3</c:v>
                </c:pt>
                <c:pt idx="24">
                  <c:v>3.6778497782099032E-3</c:v>
                </c:pt>
                <c:pt idx="25">
                  <c:v>3.5761392727958769E-3</c:v>
                </c:pt>
                <c:pt idx="26">
                  <c:v>3.4579351719093068E-3</c:v>
                </c:pt>
                <c:pt idx="27">
                  <c:v>3.3837139922828548E-3</c:v>
                </c:pt>
                <c:pt idx="28">
                  <c:v>1.7700905685522246E-3</c:v>
                </c:pt>
                <c:pt idx="29">
                  <c:v>1.7068651192408031E-3</c:v>
                </c:pt>
                <c:pt idx="30">
                  <c:v>1.6903715237682592E-3</c:v>
                </c:pt>
                <c:pt idx="31">
                  <c:v>1.684873658610744E-3</c:v>
                </c:pt>
                <c:pt idx="32">
                  <c:v>1.5721674228816873E-3</c:v>
                </c:pt>
                <c:pt idx="33">
                  <c:v>1.5666695577241738E-3</c:v>
                </c:pt>
                <c:pt idx="34">
                  <c:v>1.5611716925666586E-3</c:v>
                </c:pt>
                <c:pt idx="35">
                  <c:v>1.4649590523101476E-3</c:v>
                </c:pt>
                <c:pt idx="36">
                  <c:v>1.3687464120536365E-3</c:v>
                </c:pt>
                <c:pt idx="37">
                  <c:v>1.2505423111670647E-3</c:v>
                </c:pt>
                <c:pt idx="38">
                  <c:v>-5.5000852791907244E-4</c:v>
                </c:pt>
                <c:pt idx="39">
                  <c:v>-6.6271476364812738E-4</c:v>
                </c:pt>
                <c:pt idx="40">
                  <c:v>-7.6992313421966885E-4</c:v>
                </c:pt>
                <c:pt idx="41">
                  <c:v>-6.3694987971486157E-3</c:v>
                </c:pt>
                <c:pt idx="42">
                  <c:v>-7.7522118842636191E-3</c:v>
                </c:pt>
                <c:pt idx="43">
                  <c:v>-8.5026704782644041E-3</c:v>
                </c:pt>
                <c:pt idx="44">
                  <c:v>-1.2560094964510417E-2</c:v>
                </c:pt>
                <c:pt idx="45">
                  <c:v>-6.3033246043076155E-2</c:v>
                </c:pt>
                <c:pt idx="46">
                  <c:v>-7.2654510068727265E-2</c:v>
                </c:pt>
                <c:pt idx="47">
                  <c:v>-7.2655884535016646E-2</c:v>
                </c:pt>
                <c:pt idx="48">
                  <c:v>-7.2655884535016646E-2</c:v>
                </c:pt>
                <c:pt idx="49">
                  <c:v>-7.2720484450617448E-2</c:v>
                </c:pt>
                <c:pt idx="50">
                  <c:v>-7.2721858916906829E-2</c:v>
                </c:pt>
                <c:pt idx="51">
                  <c:v>-7.2786458832507617E-2</c:v>
                </c:pt>
                <c:pt idx="52">
                  <c:v>-7.2787833298796997E-2</c:v>
                </c:pt>
                <c:pt idx="53">
                  <c:v>-7.2899165068236682E-2</c:v>
                </c:pt>
                <c:pt idx="54">
                  <c:v>-7.2910160798551713E-2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11-4148-BF9B-CD22C9AE9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718696"/>
        <c:axId val="1"/>
      </c:scatterChart>
      <c:valAx>
        <c:axId val="568718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71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B11061E-F078-8A5F-31C9-CE295FAF9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3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7.2851562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7109375" customWidth="1"/>
  </cols>
  <sheetData>
    <row r="1" spans="1:20" ht="20.25" x14ac:dyDescent="0.3">
      <c r="A1" s="1" t="s">
        <v>69</v>
      </c>
      <c r="T1" s="38" t="s">
        <v>75</v>
      </c>
    </row>
    <row r="2" spans="1:20" x14ac:dyDescent="0.2">
      <c r="A2" t="s">
        <v>38</v>
      </c>
      <c r="B2" s="14" t="s">
        <v>68</v>
      </c>
      <c r="T2" s="36" t="s">
        <v>73</v>
      </c>
    </row>
    <row r="3" spans="1:20" x14ac:dyDescent="0.2">
      <c r="T3" s="36"/>
    </row>
    <row r="4" spans="1:20" x14ac:dyDescent="0.2">
      <c r="A4" s="7" t="s">
        <v>13</v>
      </c>
      <c r="C4" s="2">
        <v>43450.633199999997</v>
      </c>
      <c r="D4" s="3">
        <v>0.51156011999999995</v>
      </c>
      <c r="T4" s="37"/>
    </row>
    <row r="5" spans="1:20" x14ac:dyDescent="0.2">
      <c r="A5" s="29" t="s">
        <v>7</v>
      </c>
      <c r="B5" s="30"/>
      <c r="C5" s="31">
        <v>-9.5</v>
      </c>
      <c r="D5" s="30" t="s">
        <v>8</v>
      </c>
    </row>
    <row r="6" spans="1:20" x14ac:dyDescent="0.2">
      <c r="A6" s="7" t="s">
        <v>14</v>
      </c>
    </row>
    <row r="7" spans="1:20" x14ac:dyDescent="0.2">
      <c r="A7" t="s">
        <v>15</v>
      </c>
      <c r="C7">
        <v>43450.633199999997</v>
      </c>
    </row>
    <row r="8" spans="1:20" x14ac:dyDescent="0.2">
      <c r="A8" t="s">
        <v>16</v>
      </c>
      <c r="C8">
        <v>0.51156011999999995</v>
      </c>
    </row>
    <row r="9" spans="1:20" x14ac:dyDescent="0.2">
      <c r="A9" s="26" t="s">
        <v>6</v>
      </c>
      <c r="B9" s="27">
        <v>38</v>
      </c>
      <c r="C9" s="28" t="str">
        <f>"F"&amp;B9</f>
        <v>F38</v>
      </c>
      <c r="D9" s="24" t="str">
        <f>"G"&amp;B9</f>
        <v>G38</v>
      </c>
    </row>
    <row r="10" spans="1:20" ht="13.5" thickBot="1" x14ac:dyDescent="0.25">
      <c r="C10" s="6" t="s">
        <v>33</v>
      </c>
      <c r="D10" s="6" t="s">
        <v>34</v>
      </c>
    </row>
    <row r="11" spans="1:20" x14ac:dyDescent="0.2">
      <c r="A11" t="s">
        <v>29</v>
      </c>
      <c r="C11" s="32">
        <f ca="1">INTERCEPT(INDIRECT($D$9):G991,INDIRECT($C$9):F991)</f>
        <v>1.1377609931309551E-2</v>
      </c>
      <c r="D11" s="5"/>
    </row>
    <row r="12" spans="1:20" x14ac:dyDescent="0.2">
      <c r="A12" t="s">
        <v>30</v>
      </c>
      <c r="C12" s="32">
        <f ca="1">SLOPE(INDIRECT($D$9):G991,INDIRECT($C$9):F991)</f>
        <v>-2.7489325787574608E-6</v>
      </c>
      <c r="D12" s="5"/>
    </row>
    <row r="13" spans="1:20" x14ac:dyDescent="0.2">
      <c r="A13" t="s">
        <v>32</v>
      </c>
      <c r="C13" s="5" t="s">
        <v>27</v>
      </c>
      <c r="D13" s="5"/>
    </row>
    <row r="14" spans="1:20" x14ac:dyDescent="0.2">
      <c r="A14" t="s">
        <v>37</v>
      </c>
    </row>
    <row r="15" spans="1:20" x14ac:dyDescent="0.2">
      <c r="A15" s="4" t="s">
        <v>31</v>
      </c>
      <c r="C15" s="10">
        <f ca="1">(C7+C11)+(C8+C12)*INT(MAX(F21:F3532))</f>
        <v>59136.016689279197</v>
      </c>
      <c r="E15" s="20" t="s">
        <v>1</v>
      </c>
      <c r="F15" s="21">
        <v>1</v>
      </c>
    </row>
    <row r="16" spans="1:20" x14ac:dyDescent="0.2">
      <c r="A16" s="7" t="s">
        <v>17</v>
      </c>
      <c r="C16" s="11">
        <f ca="1">+C8+C12</f>
        <v>0.51155737106742116</v>
      </c>
      <c r="E16" s="20" t="s">
        <v>2</v>
      </c>
      <c r="F16" s="22">
        <f ca="1">NOW()+15018.5+$C$5/24</f>
        <v>60154.793416898145</v>
      </c>
    </row>
    <row r="17" spans="1:31" ht="13.5" thickBot="1" x14ac:dyDescent="0.25">
      <c r="A17" s="12" t="s">
        <v>67</v>
      </c>
      <c r="C17">
        <f>COUNT(C21:C2190)</f>
        <v>55</v>
      </c>
      <c r="E17" s="20" t="s">
        <v>3</v>
      </c>
      <c r="F17" s="23">
        <f ca="1">ROUND(2*(F16-$C$7)/$C$8,0)/2+F15</f>
        <v>32654.5</v>
      </c>
    </row>
    <row r="18" spans="1:31" x14ac:dyDescent="0.2">
      <c r="A18" s="7" t="s">
        <v>18</v>
      </c>
      <c r="C18" s="2">
        <f ca="1">+C15</f>
        <v>59136.016689279197</v>
      </c>
      <c r="D18" s="3">
        <f ca="1">+C16</f>
        <v>0.51155737106742116</v>
      </c>
      <c r="E18" s="20" t="s">
        <v>4</v>
      </c>
      <c r="F18" s="24">
        <f ca="1">ROUND(2*(F16-$C$15)/$C$16,0)/2+F15</f>
        <v>1992.5</v>
      </c>
    </row>
    <row r="19" spans="1:31" ht="13.5" thickTop="1" x14ac:dyDescent="0.2">
      <c r="E19" s="20" t="s">
        <v>5</v>
      </c>
      <c r="F19" s="25">
        <f ca="1">+$C$15+$C$16*F18-15018.5-$C$5/24</f>
        <v>45137.19058446437</v>
      </c>
    </row>
    <row r="20" spans="1:31" ht="13.5" thickBot="1" x14ac:dyDescent="0.25">
      <c r="A20" s="6" t="s">
        <v>19</v>
      </c>
      <c r="B20" s="6" t="s">
        <v>20</v>
      </c>
      <c r="C20" s="6" t="s">
        <v>21</v>
      </c>
      <c r="D20" s="6" t="s">
        <v>26</v>
      </c>
      <c r="E20" s="6" t="s">
        <v>22</v>
      </c>
      <c r="F20" s="6" t="s">
        <v>23</v>
      </c>
      <c r="G20" s="6" t="s">
        <v>24</v>
      </c>
      <c r="H20" s="9" t="s">
        <v>12</v>
      </c>
      <c r="I20" s="9" t="s">
        <v>70</v>
      </c>
      <c r="J20" s="9" t="s">
        <v>9</v>
      </c>
      <c r="K20" s="9" t="s">
        <v>11</v>
      </c>
      <c r="L20" s="9" t="s">
        <v>74</v>
      </c>
      <c r="M20" s="9" t="s">
        <v>39</v>
      </c>
      <c r="N20" s="9" t="s">
        <v>40</v>
      </c>
      <c r="O20" s="9" t="s">
        <v>36</v>
      </c>
      <c r="P20" s="8" t="s">
        <v>35</v>
      </c>
      <c r="Q20" s="6" t="s">
        <v>28</v>
      </c>
    </row>
    <row r="21" spans="1:31" x14ac:dyDescent="0.2">
      <c r="A21" s="15" t="s">
        <v>42</v>
      </c>
      <c r="B21" s="15"/>
      <c r="C21" s="16">
        <v>40555.286</v>
      </c>
      <c r="D21" s="16"/>
      <c r="E21" s="15">
        <f>+(C21-C$7)/C$8</f>
        <v>-5659.8375964099723</v>
      </c>
      <c r="F21" s="15">
        <f>ROUND(2*E21,0)/2</f>
        <v>-5660</v>
      </c>
      <c r="G21" s="15">
        <f>+C21-(C$7+F21*C$8)</f>
        <v>8.3079200005158782E-2</v>
      </c>
      <c r="H21" s="15"/>
      <c r="I21" s="15">
        <f>+G21</f>
        <v>8.3079200005158782E-2</v>
      </c>
      <c r="J21" s="15"/>
      <c r="K21" s="15"/>
      <c r="L21" s="15"/>
      <c r="M21" s="15"/>
      <c r="N21" s="15"/>
      <c r="O21" s="15">
        <f ca="1">+C$11+C$12*$F21</f>
        <v>2.6936568327076776E-2</v>
      </c>
      <c r="P21" s="15"/>
      <c r="Q21" s="17">
        <f>+C21-15018.5</f>
        <v>25536.786</v>
      </c>
      <c r="R21" s="15"/>
      <c r="S21" s="15"/>
      <c r="T21" s="15"/>
      <c r="U21" s="15"/>
      <c r="AB21">
        <v>10</v>
      </c>
      <c r="AC21" t="s">
        <v>41</v>
      </c>
      <c r="AE21" t="s">
        <v>43</v>
      </c>
    </row>
    <row r="22" spans="1:31" x14ac:dyDescent="0.2">
      <c r="A22" s="15" t="s">
        <v>44</v>
      </c>
      <c r="B22" s="15"/>
      <c r="C22" s="16">
        <v>41580.462</v>
      </c>
      <c r="D22" s="16"/>
      <c r="E22" s="15">
        <f>+(C22-C$7)/C$8</f>
        <v>-3655.8189876098968</v>
      </c>
      <c r="F22" s="15">
        <f>ROUND(2*E22,0)/2</f>
        <v>-3656</v>
      </c>
      <c r="G22" s="15">
        <f>+C22-(C$7+F22*C$8)</f>
        <v>9.259872000257019E-2</v>
      </c>
      <c r="H22" s="15"/>
      <c r="I22" s="15">
        <f>+G22</f>
        <v>9.259872000257019E-2</v>
      </c>
      <c r="J22" s="15"/>
      <c r="K22" s="15"/>
      <c r="L22" s="15"/>
      <c r="M22" s="15"/>
      <c r="N22" s="15"/>
      <c r="O22" s="15">
        <f ca="1">+C$11+C$12*$F22</f>
        <v>2.1427707439246827E-2</v>
      </c>
      <c r="P22" s="15"/>
      <c r="Q22" s="17">
        <f>+C22-15018.5</f>
        <v>26561.962</v>
      </c>
      <c r="R22" s="15"/>
      <c r="S22" s="15"/>
      <c r="T22" s="15"/>
      <c r="U22" s="15"/>
      <c r="AB22">
        <v>6</v>
      </c>
      <c r="AC22" t="s">
        <v>41</v>
      </c>
      <c r="AE22" t="s">
        <v>43</v>
      </c>
    </row>
    <row r="23" spans="1:31" x14ac:dyDescent="0.2">
      <c r="A23" s="15" t="s">
        <v>45</v>
      </c>
      <c r="B23" s="15"/>
      <c r="C23" s="16">
        <v>41623.39</v>
      </c>
      <c r="D23" s="16"/>
      <c r="E23" s="15">
        <f>+(C23-C$7)/C$8</f>
        <v>-3571.9031420979363</v>
      </c>
      <c r="F23" s="15">
        <f>ROUND(2*E23,0)/2</f>
        <v>-3572</v>
      </c>
      <c r="G23" s="15">
        <f>+C23-(C$7+F23*C$8)</f>
        <v>4.9548640003195032E-2</v>
      </c>
      <c r="H23" s="15"/>
      <c r="I23" s="15">
        <f>+G23</f>
        <v>4.9548640003195032E-2</v>
      </c>
      <c r="J23" s="15"/>
      <c r="K23" s="15"/>
      <c r="L23" s="15"/>
      <c r="M23" s="15"/>
      <c r="N23" s="15"/>
      <c r="O23" s="15">
        <f ca="1">+C$11+C$12*$F23</f>
        <v>2.1196797102631199E-2</v>
      </c>
      <c r="P23" s="15"/>
      <c r="Q23" s="17">
        <f>+C23-15018.5</f>
        <v>26604.89</v>
      </c>
      <c r="R23" s="15"/>
      <c r="S23" s="15"/>
      <c r="T23" s="15"/>
      <c r="U23" s="15"/>
      <c r="AB23">
        <v>8</v>
      </c>
      <c r="AC23" t="s">
        <v>41</v>
      </c>
      <c r="AE23" t="s">
        <v>43</v>
      </c>
    </row>
    <row r="24" spans="1:31" x14ac:dyDescent="0.2">
      <c r="A24" s="15" t="s">
        <v>45</v>
      </c>
      <c r="B24" s="15"/>
      <c r="C24" s="16">
        <v>41624.415999999997</v>
      </c>
      <c r="D24" s="16"/>
      <c r="E24" s="15">
        <f>+(C24-C$7)/C$8</f>
        <v>-3569.8975127302715</v>
      </c>
      <c r="F24" s="15">
        <f>ROUND(2*E24,0)/2</f>
        <v>-3570</v>
      </c>
      <c r="G24" s="15">
        <f>+C24-(C$7+F24*C$8)</f>
        <v>5.2428399998461828E-2</v>
      </c>
      <c r="H24" s="15"/>
      <c r="I24" s="15">
        <f>+G24</f>
        <v>5.2428399998461828E-2</v>
      </c>
      <c r="J24" s="15"/>
      <c r="K24" s="15"/>
      <c r="L24" s="15"/>
      <c r="M24" s="15"/>
      <c r="N24" s="15"/>
      <c r="O24" s="15">
        <f ca="1">+C$11+C$12*$F24</f>
        <v>2.1191299237473683E-2</v>
      </c>
      <c r="P24" s="15"/>
      <c r="Q24" s="17">
        <f>+C24-15018.5</f>
        <v>26605.915999999997</v>
      </c>
      <c r="R24" s="15"/>
      <c r="S24" s="15"/>
      <c r="T24" s="15"/>
      <c r="U24" s="15"/>
      <c r="AB24">
        <v>7</v>
      </c>
      <c r="AC24" t="s">
        <v>41</v>
      </c>
      <c r="AE24" t="s">
        <v>43</v>
      </c>
    </row>
    <row r="25" spans="1:31" x14ac:dyDescent="0.2">
      <c r="A25" s="15" t="s">
        <v>46</v>
      </c>
      <c r="B25" s="15"/>
      <c r="C25" s="16">
        <v>42415.247000000003</v>
      </c>
      <c r="D25" s="16"/>
      <c r="E25" s="15">
        <f>+(C25-C$7)/C$8</f>
        <v>-2023.9775532150427</v>
      </c>
      <c r="F25" s="15">
        <f>ROUND(2*E25,0)/2</f>
        <v>-2024</v>
      </c>
      <c r="G25" s="15">
        <f>+C25-(C$7+F25*C$8)</f>
        <v>1.1482880006951746E-2</v>
      </c>
      <c r="H25" s="15"/>
      <c r="I25" s="15">
        <f>+G25</f>
        <v>1.1482880006951746E-2</v>
      </c>
      <c r="J25" s="15"/>
      <c r="K25" s="15"/>
      <c r="L25" s="15"/>
      <c r="M25" s="15"/>
      <c r="N25" s="15"/>
      <c r="O25" s="15">
        <f ca="1">+C$11+C$12*$F25</f>
        <v>1.6941449470714652E-2</v>
      </c>
      <c r="P25" s="15"/>
      <c r="Q25" s="17">
        <f>+C25-15018.5</f>
        <v>27396.747000000003</v>
      </c>
      <c r="R25" s="15"/>
      <c r="S25" s="15"/>
      <c r="T25" s="15"/>
      <c r="U25" s="15"/>
      <c r="AB25">
        <v>12</v>
      </c>
      <c r="AC25" t="s">
        <v>41</v>
      </c>
      <c r="AE25" t="s">
        <v>43</v>
      </c>
    </row>
    <row r="26" spans="1:31" x14ac:dyDescent="0.2">
      <c r="A26" s="15" t="s">
        <v>46</v>
      </c>
      <c r="B26" s="15"/>
      <c r="C26" s="16">
        <v>42417.302000000003</v>
      </c>
      <c r="D26" s="16"/>
      <c r="E26" s="15">
        <f>+(C26-C$7)/C$8</f>
        <v>-2019.9604300663495</v>
      </c>
      <c r="F26" s="15">
        <f>ROUND(2*E26,0)/2</f>
        <v>-2020</v>
      </c>
      <c r="G26" s="15">
        <f>+C26-(C$7+F26*C$8)</f>
        <v>2.0242400009010453E-2</v>
      </c>
      <c r="H26" s="15"/>
      <c r="I26" s="15">
        <f>+G26</f>
        <v>2.0242400009010453E-2</v>
      </c>
      <c r="J26" s="15"/>
      <c r="K26" s="15"/>
      <c r="L26" s="15"/>
      <c r="M26" s="15"/>
      <c r="N26" s="15"/>
      <c r="O26" s="15">
        <f ca="1">+C$11+C$12*$F26</f>
        <v>1.6930453740399622E-2</v>
      </c>
      <c r="P26" s="15"/>
      <c r="Q26" s="17">
        <f>+C26-15018.5</f>
        <v>27398.802000000003</v>
      </c>
      <c r="R26" s="15"/>
      <c r="S26" s="15"/>
      <c r="T26" s="15"/>
      <c r="U26" s="15"/>
      <c r="AB26">
        <v>5</v>
      </c>
      <c r="AC26" t="s">
        <v>41</v>
      </c>
      <c r="AE26" t="s">
        <v>43</v>
      </c>
    </row>
    <row r="27" spans="1:31" x14ac:dyDescent="0.2">
      <c r="A27" s="15" t="s">
        <v>47</v>
      </c>
      <c r="B27" s="15"/>
      <c r="C27" s="16">
        <v>43143.214999999997</v>
      </c>
      <c r="D27" s="16"/>
      <c r="E27" s="15">
        <f>+(C27-C$7)/C$8</f>
        <v>-600.94246596079483</v>
      </c>
      <c r="F27" s="15">
        <f>ROUND(2*E27,0)/2</f>
        <v>-601</v>
      </c>
      <c r="G27" s="15">
        <f>+C27-(C$7+F27*C$8)</f>
        <v>2.9432119998091366E-2</v>
      </c>
      <c r="H27" s="15"/>
      <c r="I27" s="15">
        <f>+G27</f>
        <v>2.9432119998091366E-2</v>
      </c>
      <c r="J27" s="15"/>
      <c r="K27" s="15"/>
      <c r="L27" s="15"/>
      <c r="M27" s="15"/>
      <c r="N27" s="15"/>
      <c r="O27" s="15">
        <f ca="1">+C$11+C$12*$F27</f>
        <v>1.3029718411142784E-2</v>
      </c>
      <c r="P27" s="15"/>
      <c r="Q27" s="17">
        <f>+C27-15018.5</f>
        <v>28124.714999999997</v>
      </c>
      <c r="R27" s="15"/>
      <c r="S27" s="15"/>
      <c r="T27" s="15"/>
      <c r="U27" s="15"/>
      <c r="AB27">
        <v>6</v>
      </c>
      <c r="AC27" t="s">
        <v>41</v>
      </c>
      <c r="AE27" t="s">
        <v>43</v>
      </c>
    </row>
    <row r="28" spans="1:31" x14ac:dyDescent="0.2">
      <c r="A28" s="15" t="s">
        <v>25</v>
      </c>
      <c r="B28" s="15"/>
      <c r="C28" s="16">
        <v>43450.633199999997</v>
      </c>
      <c r="D28" s="16" t="s">
        <v>27</v>
      </c>
      <c r="E28" s="15">
        <f>+(C28-C$7)/C$8</f>
        <v>0</v>
      </c>
      <c r="F28" s="15">
        <f>ROUND(2*E28,0)/2</f>
        <v>0</v>
      </c>
      <c r="G28" s="15">
        <f>+C28-(C$7+F28*C$8)</f>
        <v>0</v>
      </c>
      <c r="H28" s="15">
        <f>+G28</f>
        <v>0</v>
      </c>
      <c r="I28" s="15"/>
      <c r="J28" s="15"/>
      <c r="K28" s="15"/>
      <c r="L28" s="15"/>
      <c r="M28" s="15"/>
      <c r="N28" s="15"/>
      <c r="O28" s="15">
        <f ca="1">+C$11+C$12*$F28</f>
        <v>1.1377609931309551E-2</v>
      </c>
      <c r="P28" s="15"/>
      <c r="Q28" s="17">
        <f>+C28-15018.5</f>
        <v>28432.133199999997</v>
      </c>
      <c r="R28" s="15"/>
      <c r="S28" s="15"/>
      <c r="T28" s="15"/>
      <c r="U28" s="15"/>
    </row>
    <row r="29" spans="1:31" x14ac:dyDescent="0.2">
      <c r="A29" s="15" t="s">
        <v>48</v>
      </c>
      <c r="B29" s="15"/>
      <c r="C29" s="16">
        <v>43734.553</v>
      </c>
      <c r="D29" s="16"/>
      <c r="E29" s="15">
        <f>+(C29-C$7)/C$8</f>
        <v>555.00768902783773</v>
      </c>
      <c r="F29" s="15">
        <f>ROUND(2*E29,0)/2</f>
        <v>555</v>
      </c>
      <c r="G29" s="15">
        <f>+C29-(C$7+F29*C$8)</f>
        <v>3.9334000030066818E-3</v>
      </c>
      <c r="H29" s="15"/>
      <c r="I29" s="15">
        <f>+G29</f>
        <v>3.9334000030066818E-3</v>
      </c>
      <c r="J29" s="15"/>
      <c r="K29" s="15"/>
      <c r="L29" s="15"/>
      <c r="M29" s="15"/>
      <c r="N29" s="15"/>
      <c r="O29" s="15">
        <f ca="1">+C$11+C$12*$F29</f>
        <v>9.8519523500991604E-3</v>
      </c>
      <c r="P29" s="15"/>
      <c r="Q29" s="17">
        <f>+C29-15018.5</f>
        <v>28716.053</v>
      </c>
      <c r="R29" s="15"/>
      <c r="S29" s="15"/>
      <c r="T29" s="15"/>
      <c r="U29" s="15"/>
      <c r="AB29">
        <v>10</v>
      </c>
      <c r="AC29" t="s">
        <v>41</v>
      </c>
      <c r="AE29" t="s">
        <v>43</v>
      </c>
    </row>
    <row r="30" spans="1:31" x14ac:dyDescent="0.2">
      <c r="A30" s="15" t="s">
        <v>48</v>
      </c>
      <c r="B30" s="15"/>
      <c r="C30" s="16">
        <v>43735.574999999997</v>
      </c>
      <c r="D30" s="16"/>
      <c r="E30" s="15">
        <f>+(C30-C$7)/C$8</f>
        <v>557.00549917769297</v>
      </c>
      <c r="F30" s="15">
        <f>ROUND(2*E30,0)/2</f>
        <v>557</v>
      </c>
      <c r="G30" s="15">
        <f>+C30-(C$7+F30*C$8)</f>
        <v>2.8131599974585697E-3</v>
      </c>
      <c r="H30" s="15"/>
      <c r="I30" s="15">
        <f>+G30</f>
        <v>2.8131599974585697E-3</v>
      </c>
      <c r="J30" s="15"/>
      <c r="K30" s="15"/>
      <c r="L30" s="15"/>
      <c r="M30" s="15"/>
      <c r="N30" s="15"/>
      <c r="O30" s="15">
        <f ca="1">+C$11+C$12*$F30</f>
        <v>9.8464544849416451E-3</v>
      </c>
      <c r="P30" s="15"/>
      <c r="Q30" s="17">
        <f>+C30-15018.5</f>
        <v>28717.074999999997</v>
      </c>
      <c r="R30" s="15"/>
      <c r="S30" s="15"/>
      <c r="T30" s="15"/>
      <c r="U30" s="15"/>
      <c r="AB30">
        <v>11</v>
      </c>
      <c r="AC30" t="s">
        <v>41</v>
      </c>
      <c r="AE30" t="s">
        <v>43</v>
      </c>
    </row>
    <row r="31" spans="1:31" x14ac:dyDescent="0.2">
      <c r="A31" s="15" t="s">
        <v>49</v>
      </c>
      <c r="B31" s="15"/>
      <c r="C31" s="16">
        <v>43832.264000000003</v>
      </c>
      <c r="D31" s="16"/>
      <c r="E31" s="15">
        <f>+(C31-C$7)/C$8</f>
        <v>746.01358682925934</v>
      </c>
      <c r="F31" s="15">
        <f>ROUND(2*E31,0)/2</f>
        <v>746</v>
      </c>
      <c r="G31" s="15">
        <f>+C31-(C$7+F31*C$8)</f>
        <v>6.9504800048889592E-3</v>
      </c>
      <c r="H31" s="15"/>
      <c r="I31" s="15">
        <f>+G31</f>
        <v>6.9504800048889592E-3</v>
      </c>
      <c r="J31" s="15"/>
      <c r="K31" s="15"/>
      <c r="L31" s="15"/>
      <c r="M31" s="15"/>
      <c r="N31" s="15"/>
      <c r="O31" s="15">
        <f ca="1">+C$11+C$12*$F31</f>
        <v>9.3269062275564852E-3</v>
      </c>
      <c r="P31" s="15"/>
      <c r="Q31" s="17">
        <f>+C31-15018.5</f>
        <v>28813.764000000003</v>
      </c>
      <c r="R31" s="15"/>
      <c r="S31" s="15"/>
      <c r="T31" s="15"/>
      <c r="U31" s="15"/>
      <c r="AB31">
        <v>6</v>
      </c>
      <c r="AC31" t="s">
        <v>41</v>
      </c>
      <c r="AE31" t="s">
        <v>43</v>
      </c>
    </row>
    <row r="32" spans="1:31" x14ac:dyDescent="0.2">
      <c r="A32" s="15" t="s">
        <v>49</v>
      </c>
      <c r="B32" s="15"/>
      <c r="C32" s="16">
        <v>43833.285000000003</v>
      </c>
      <c r="D32" s="16"/>
      <c r="E32" s="15">
        <f>+(C32-C$7)/C$8</f>
        <v>748.0094421746694</v>
      </c>
      <c r="F32" s="15">
        <f>ROUND(2*E32,0)/2</f>
        <v>748</v>
      </c>
      <c r="G32" s="15">
        <f>+C32-(C$7+F32*C$8)</f>
        <v>4.8302400100510567E-3</v>
      </c>
      <c r="H32" s="15"/>
      <c r="I32" s="15">
        <f>+G32</f>
        <v>4.8302400100510567E-3</v>
      </c>
      <c r="J32" s="15"/>
      <c r="K32" s="15"/>
      <c r="L32" s="15"/>
      <c r="M32" s="15"/>
      <c r="N32" s="15"/>
      <c r="O32" s="15">
        <f ca="1">+C$11+C$12*$F32</f>
        <v>9.32140836239897E-3</v>
      </c>
      <c r="P32" s="15"/>
      <c r="Q32" s="17">
        <f>+C32-15018.5</f>
        <v>28814.785000000003</v>
      </c>
      <c r="R32" s="15"/>
      <c r="S32" s="15"/>
      <c r="T32" s="15"/>
      <c r="U32" s="15"/>
      <c r="AB32">
        <v>10</v>
      </c>
      <c r="AC32" t="s">
        <v>41</v>
      </c>
      <c r="AE32" t="s">
        <v>43</v>
      </c>
    </row>
    <row r="33" spans="1:31" x14ac:dyDescent="0.2">
      <c r="A33" s="15" t="s">
        <v>49</v>
      </c>
      <c r="B33" s="15"/>
      <c r="C33" s="16">
        <v>43837.370999999999</v>
      </c>
      <c r="D33" s="16"/>
      <c r="E33" s="15">
        <f>+(C33-C$7)/C$8</f>
        <v>755.99677316520035</v>
      </c>
      <c r="F33" s="15">
        <f>ROUND(2*E33,0)/2</f>
        <v>756</v>
      </c>
      <c r="G33" s="15">
        <f>+C33-(C$7+F33*C$8)</f>
        <v>-1.65071999799693E-3</v>
      </c>
      <c r="H33" s="15"/>
      <c r="I33" s="15">
        <f>+G33</f>
        <v>-1.65071999799693E-3</v>
      </c>
      <c r="J33" s="15"/>
      <c r="K33" s="15"/>
      <c r="L33" s="15"/>
      <c r="M33" s="15"/>
      <c r="N33" s="15"/>
      <c r="O33" s="15">
        <f ca="1">+C$11+C$12*$F33</f>
        <v>9.2994169017689109E-3</v>
      </c>
      <c r="P33" s="15"/>
      <c r="Q33" s="17">
        <f>+C33-15018.5</f>
        <v>28818.870999999999</v>
      </c>
      <c r="R33" s="15"/>
      <c r="S33" s="15"/>
      <c r="T33" s="15"/>
      <c r="U33" s="15"/>
      <c r="AB33">
        <v>10</v>
      </c>
      <c r="AC33" t="s">
        <v>41</v>
      </c>
      <c r="AE33" t="s">
        <v>43</v>
      </c>
    </row>
    <row r="34" spans="1:31" x14ac:dyDescent="0.2">
      <c r="A34" s="15" t="s">
        <v>50</v>
      </c>
      <c r="B34" s="15"/>
      <c r="C34" s="16">
        <v>44090.587</v>
      </c>
      <c r="D34" s="16"/>
      <c r="E34" s="15">
        <f>+(C34-C$7)/C$8</f>
        <v>1250.9845372622146</v>
      </c>
      <c r="F34" s="15">
        <f>ROUND(2*E34,0)/2</f>
        <v>1251</v>
      </c>
      <c r="G34" s="15">
        <f>+C34-(C$7+F34*C$8)</f>
        <v>-7.9101199953584E-3</v>
      </c>
      <c r="H34" s="15"/>
      <c r="I34" s="15">
        <f>+G34</f>
        <v>-7.9101199953584E-3</v>
      </c>
      <c r="J34" s="15"/>
      <c r="K34" s="15"/>
      <c r="L34" s="15"/>
      <c r="M34" s="15"/>
      <c r="N34" s="15"/>
      <c r="O34" s="15">
        <f ca="1">+C$11+C$12*$F34</f>
        <v>7.9386952752839666E-3</v>
      </c>
      <c r="P34" s="15"/>
      <c r="Q34" s="17">
        <f>+C34-15018.5</f>
        <v>29072.087</v>
      </c>
      <c r="R34" s="15"/>
      <c r="S34" s="15"/>
      <c r="T34" s="15"/>
      <c r="U34" s="15"/>
      <c r="AB34">
        <v>8</v>
      </c>
      <c r="AC34" t="s">
        <v>41</v>
      </c>
      <c r="AE34" t="s">
        <v>43</v>
      </c>
    </row>
    <row r="35" spans="1:31" x14ac:dyDescent="0.2">
      <c r="A35" s="15" t="s">
        <v>52</v>
      </c>
      <c r="B35" s="15"/>
      <c r="C35" s="16">
        <v>44133.559000000001</v>
      </c>
      <c r="D35" s="16"/>
      <c r="E35" s="15">
        <f>+(C35-C$7)/C$8</f>
        <v>1334.9863941700628</v>
      </c>
      <c r="F35" s="15">
        <f>ROUND(2*E35,0)/2</f>
        <v>1335</v>
      </c>
      <c r="G35" s="15">
        <f>+C35-(C$7+F35*C$8)</f>
        <v>-6.9601999930455349E-3</v>
      </c>
      <c r="H35" s="15"/>
      <c r="I35" s="15">
        <f>+G35</f>
        <v>-6.9601999930455349E-3</v>
      </c>
      <c r="J35" s="15"/>
      <c r="K35" s="15"/>
      <c r="L35" s="15"/>
      <c r="M35" s="15"/>
      <c r="N35" s="15"/>
      <c r="O35" s="15">
        <f ca="1">+C$11+C$12*$F35</f>
        <v>7.7077849386683406E-3</v>
      </c>
      <c r="P35" s="15"/>
      <c r="Q35" s="17">
        <f>+C35-15018.5</f>
        <v>29115.059000000001</v>
      </c>
      <c r="R35" s="15"/>
      <c r="S35" s="15"/>
      <c r="T35" s="15"/>
      <c r="U35" s="15"/>
      <c r="AA35" t="s">
        <v>51</v>
      </c>
      <c r="AB35">
        <v>8</v>
      </c>
      <c r="AC35" t="s">
        <v>41</v>
      </c>
      <c r="AE35" t="s">
        <v>43</v>
      </c>
    </row>
    <row r="36" spans="1:31" x14ac:dyDescent="0.2">
      <c r="A36" s="15" t="s">
        <v>52</v>
      </c>
      <c r="B36" s="15"/>
      <c r="C36" s="16">
        <v>44189.326000000001</v>
      </c>
      <c r="D36" s="16"/>
      <c r="E36" s="15">
        <f>+(C36-C$7)/C$8</f>
        <v>1443.9999740402054</v>
      </c>
      <c r="F36" s="15">
        <f>ROUND(2*E36,0)/2</f>
        <v>1444</v>
      </c>
      <c r="G36" s="15">
        <f>+C36-(C$7+F36*C$8)</f>
        <v>-1.3279997801873833E-5</v>
      </c>
      <c r="H36" s="15"/>
      <c r="I36" s="15">
        <f>+G36</f>
        <v>-1.3279997801873833E-5</v>
      </c>
      <c r="J36" s="15"/>
      <c r="K36" s="15"/>
      <c r="L36" s="15"/>
      <c r="M36" s="15"/>
      <c r="N36" s="15"/>
      <c r="O36" s="15">
        <f ca="1">+C$11+C$12*$F36</f>
        <v>7.4081512875837771E-3</v>
      </c>
      <c r="P36" s="15"/>
      <c r="Q36" s="17">
        <f>+C36-15018.5</f>
        <v>29170.826000000001</v>
      </c>
      <c r="R36" s="15"/>
      <c r="S36" s="15"/>
      <c r="T36" s="15"/>
      <c r="U36" s="15"/>
      <c r="AA36" t="s">
        <v>51</v>
      </c>
      <c r="AB36">
        <v>6</v>
      </c>
      <c r="AC36" t="s">
        <v>41</v>
      </c>
      <c r="AE36" t="s">
        <v>43</v>
      </c>
    </row>
    <row r="37" spans="1:31" x14ac:dyDescent="0.2">
      <c r="A37" s="15" t="s">
        <v>53</v>
      </c>
      <c r="B37" s="15"/>
      <c r="C37" s="16">
        <v>44210.294000000002</v>
      </c>
      <c r="D37" s="16"/>
      <c r="E37" s="15">
        <f>+(C37-C$7)/C$8</f>
        <v>1484.9883137880356</v>
      </c>
      <c r="F37" s="15">
        <f>ROUND(2*E37,0)/2</f>
        <v>1485</v>
      </c>
      <c r="G37" s="15">
        <f>+C37-(C$7+F37*C$8)</f>
        <v>-5.9781999952974729E-3</v>
      </c>
      <c r="H37" s="15"/>
      <c r="I37" s="15">
        <f>+G37</f>
        <v>-5.9781999952974729E-3</v>
      </c>
      <c r="J37" s="15"/>
      <c r="K37" s="15"/>
      <c r="L37" s="15"/>
      <c r="M37" s="15"/>
      <c r="N37" s="15"/>
      <c r="O37" s="15">
        <f ca="1">+C$11+C$12*$F37</f>
        <v>7.2954450518547213E-3</v>
      </c>
      <c r="P37" s="15"/>
      <c r="Q37" s="17">
        <f>+C37-15018.5</f>
        <v>29191.794000000002</v>
      </c>
      <c r="R37" s="15"/>
      <c r="S37" s="15"/>
      <c r="T37" s="15"/>
      <c r="U37" s="15"/>
      <c r="AA37" t="s">
        <v>51</v>
      </c>
      <c r="AB37">
        <v>8</v>
      </c>
      <c r="AC37" t="s">
        <v>41</v>
      </c>
      <c r="AE37" t="s">
        <v>43</v>
      </c>
    </row>
    <row r="38" spans="1:31" x14ac:dyDescent="0.2">
      <c r="A38" s="15" t="s">
        <v>53</v>
      </c>
      <c r="B38" s="15"/>
      <c r="C38" s="16">
        <v>44211.317999999999</v>
      </c>
      <c r="D38" s="16"/>
      <c r="E38" s="15">
        <f>+(C38-C$7)/C$8</f>
        <v>1486.9900335467955</v>
      </c>
      <c r="F38" s="15">
        <f>ROUND(2*E38,0)/2</f>
        <v>1487</v>
      </c>
      <c r="G38" s="15">
        <f>+C38-(C$7+F38*C$8)</f>
        <v>-5.0984400004381314E-3</v>
      </c>
      <c r="H38" s="15"/>
      <c r="I38" s="15">
        <f>+G38</f>
        <v>-5.0984400004381314E-3</v>
      </c>
      <c r="J38" s="15"/>
      <c r="K38" s="15"/>
      <c r="L38" s="15"/>
      <c r="M38" s="15"/>
      <c r="N38" s="15"/>
      <c r="O38" s="15">
        <f ca="1">+C$11+C$12*$F38</f>
        <v>7.2899471866972061E-3</v>
      </c>
      <c r="P38" s="15"/>
      <c r="Q38" s="17">
        <f>+C38-15018.5</f>
        <v>29192.817999999999</v>
      </c>
      <c r="R38" s="15"/>
      <c r="S38" s="15"/>
      <c r="T38" s="15"/>
      <c r="U38" s="15"/>
      <c r="AA38" t="s">
        <v>51</v>
      </c>
      <c r="AB38">
        <v>9</v>
      </c>
      <c r="AC38" t="s">
        <v>41</v>
      </c>
      <c r="AE38" t="s">
        <v>43</v>
      </c>
    </row>
    <row r="39" spans="1:31" x14ac:dyDescent="0.2">
      <c r="A39" s="15" t="s">
        <v>53</v>
      </c>
      <c r="B39" s="15"/>
      <c r="C39" s="16">
        <v>44212.339</v>
      </c>
      <c r="D39" s="16"/>
      <c r="E39" s="15">
        <f>+(C39-C$7)/C$8</f>
        <v>1488.9858888922058</v>
      </c>
      <c r="F39" s="15">
        <f>ROUND(2*E39,0)/2</f>
        <v>1489</v>
      </c>
      <c r="G39" s="15">
        <f>+C39-(C$7+F39*C$8)</f>
        <v>-7.2186799952760339E-3</v>
      </c>
      <c r="H39" s="15"/>
      <c r="I39" s="15">
        <f>+G39</f>
        <v>-7.2186799952760339E-3</v>
      </c>
      <c r="J39" s="15"/>
      <c r="K39" s="15"/>
      <c r="L39" s="15"/>
      <c r="M39" s="15"/>
      <c r="N39" s="15"/>
      <c r="O39" s="15">
        <f ca="1">+C$11+C$12*$F39</f>
        <v>7.2844493215396917E-3</v>
      </c>
      <c r="P39" s="15"/>
      <c r="Q39" s="17">
        <f>+C39-15018.5</f>
        <v>29193.839</v>
      </c>
      <c r="R39" s="15"/>
      <c r="S39" s="15"/>
      <c r="T39" s="15"/>
      <c r="U39" s="15"/>
      <c r="AA39" t="s">
        <v>51</v>
      </c>
      <c r="AB39">
        <v>7</v>
      </c>
      <c r="AC39" t="s">
        <v>41</v>
      </c>
      <c r="AE39" t="s">
        <v>43</v>
      </c>
    </row>
    <row r="40" spans="1:31" x14ac:dyDescent="0.2">
      <c r="A40" s="15" t="s">
        <v>54</v>
      </c>
      <c r="B40" s="15"/>
      <c r="C40" s="16">
        <v>44466.546999999999</v>
      </c>
      <c r="D40" s="16"/>
      <c r="E40" s="15">
        <f>+(C40-C$7)/C$8</f>
        <v>1985.9128190055201</v>
      </c>
      <c r="F40" s="15">
        <f>ROUND(2*E40,0)/2</f>
        <v>1986</v>
      </c>
      <c r="G40" s="15">
        <f>+C40-(C$7+F40*C$8)</f>
        <v>-4.4598319997021463E-2</v>
      </c>
      <c r="H40" s="15"/>
      <c r="I40" s="15">
        <f>+G40</f>
        <v>-4.4598319997021463E-2</v>
      </c>
      <c r="J40" s="15"/>
      <c r="K40" s="15"/>
      <c r="L40" s="15"/>
      <c r="M40" s="15"/>
      <c r="N40" s="15"/>
      <c r="O40" s="15">
        <f ca="1">+C$11+C$12*$F40</f>
        <v>5.9182298298972339E-3</v>
      </c>
      <c r="P40" s="15"/>
      <c r="Q40" s="17">
        <f>+C40-15018.5</f>
        <v>29448.046999999999</v>
      </c>
      <c r="R40" s="15"/>
      <c r="S40" s="15"/>
      <c r="T40" s="15"/>
      <c r="U40" s="15"/>
      <c r="AA40" t="s">
        <v>51</v>
      </c>
      <c r="AB40">
        <v>6</v>
      </c>
      <c r="AC40" t="s">
        <v>41</v>
      </c>
      <c r="AE40" t="s">
        <v>43</v>
      </c>
    </row>
    <row r="41" spans="1:31" x14ac:dyDescent="0.2">
      <c r="A41" s="15" t="s">
        <v>55</v>
      </c>
      <c r="B41" s="15"/>
      <c r="C41" s="16">
        <v>44567.387999999999</v>
      </c>
      <c r="D41" s="16"/>
      <c r="E41" s="15">
        <f>+(C41-C$7)/C$8</f>
        <v>2183.0372547414418</v>
      </c>
      <c r="F41" s="15">
        <f>ROUND(2*E41,0)/2</f>
        <v>2183</v>
      </c>
      <c r="G41" s="15">
        <f>+C41-(C$7+F41*C$8)</f>
        <v>1.9058040001254994E-2</v>
      </c>
      <c r="H41" s="15"/>
      <c r="I41" s="15">
        <f>+G41</f>
        <v>1.9058040001254994E-2</v>
      </c>
      <c r="J41" s="15"/>
      <c r="K41" s="15"/>
      <c r="L41" s="15"/>
      <c r="M41" s="15"/>
      <c r="N41" s="15"/>
      <c r="O41" s="15">
        <f ca="1">+C$11+C$12*$F41</f>
        <v>5.376690111882014E-3</v>
      </c>
      <c r="P41" s="15"/>
      <c r="Q41" s="17">
        <f>+C41-15018.5</f>
        <v>29548.887999999999</v>
      </c>
      <c r="R41" s="15"/>
      <c r="S41" s="15"/>
      <c r="T41" s="15"/>
      <c r="U41" s="15"/>
      <c r="AA41" t="s">
        <v>51</v>
      </c>
      <c r="AB41">
        <v>8</v>
      </c>
      <c r="AC41" t="s">
        <v>41</v>
      </c>
      <c r="AE41" t="s">
        <v>43</v>
      </c>
    </row>
    <row r="42" spans="1:31" x14ac:dyDescent="0.2">
      <c r="A42" s="15" t="s">
        <v>56</v>
      </c>
      <c r="B42" s="15"/>
      <c r="C42" s="16">
        <v>44583.26</v>
      </c>
      <c r="D42" s="16"/>
      <c r="E42" s="15">
        <f>+(C42-C$7)/C$8</f>
        <v>2214.0639110022994</v>
      </c>
      <c r="F42" s="15">
        <f>ROUND(2*E42,0)/2</f>
        <v>2214</v>
      </c>
      <c r="G42" s="15">
        <f>+C42-(C$7+F42*C$8)</f>
        <v>3.2694320005248301E-2</v>
      </c>
      <c r="H42" s="15"/>
      <c r="I42" s="15">
        <f>+G42</f>
        <v>3.2694320005248301E-2</v>
      </c>
      <c r="J42" s="15"/>
      <c r="K42" s="15"/>
      <c r="L42" s="15"/>
      <c r="M42" s="15"/>
      <c r="N42" s="15"/>
      <c r="O42" s="15">
        <f ca="1">+C$11+C$12*$F42</f>
        <v>5.2914732019405325E-3</v>
      </c>
      <c r="P42" s="15"/>
      <c r="Q42" s="17">
        <f>+C42-15018.5</f>
        <v>29564.760000000002</v>
      </c>
      <c r="R42" s="15"/>
      <c r="S42" s="15"/>
      <c r="T42" s="15"/>
      <c r="U42" s="15"/>
      <c r="AA42" t="s">
        <v>51</v>
      </c>
      <c r="AB42">
        <v>8</v>
      </c>
      <c r="AC42" t="s">
        <v>41</v>
      </c>
      <c r="AE42" t="s">
        <v>43</v>
      </c>
    </row>
    <row r="43" spans="1:31" x14ac:dyDescent="0.2">
      <c r="A43" s="15" t="s">
        <v>56</v>
      </c>
      <c r="B43" s="15"/>
      <c r="C43" s="16">
        <v>44586.307000000001</v>
      </c>
      <c r="D43" s="16"/>
      <c r="E43" s="15">
        <f>+(C43-C$7)/C$8</f>
        <v>2220.0202001672924</v>
      </c>
      <c r="F43" s="15">
        <f>ROUND(2*E43,0)/2</f>
        <v>2220</v>
      </c>
      <c r="G43" s="15">
        <f>+C43-(C$7+F43*C$8)</f>
        <v>1.0333600002923049E-2</v>
      </c>
      <c r="H43" s="15"/>
      <c r="I43" s="15">
        <f>+G43</f>
        <v>1.0333600002923049E-2</v>
      </c>
      <c r="J43" s="15"/>
      <c r="K43" s="15"/>
      <c r="L43" s="15"/>
      <c r="M43" s="15"/>
      <c r="N43" s="15"/>
      <c r="O43" s="15">
        <f ca="1">+C$11+C$12*$F43</f>
        <v>5.2749796064679878E-3</v>
      </c>
      <c r="P43" s="15"/>
      <c r="Q43" s="17">
        <f>+C43-15018.5</f>
        <v>29567.807000000001</v>
      </c>
      <c r="R43" s="15"/>
      <c r="S43" s="15"/>
      <c r="T43" s="15"/>
      <c r="U43" s="15"/>
      <c r="AA43" t="s">
        <v>51</v>
      </c>
      <c r="AB43">
        <v>6</v>
      </c>
      <c r="AC43" t="s">
        <v>41</v>
      </c>
      <c r="AE43" t="s">
        <v>43</v>
      </c>
    </row>
    <row r="44" spans="1:31" x14ac:dyDescent="0.2">
      <c r="A44" s="15" t="s">
        <v>57</v>
      </c>
      <c r="B44" s="15"/>
      <c r="C44" s="16">
        <v>44842.587</v>
      </c>
      <c r="D44" s="16"/>
      <c r="E44" s="15">
        <f>+(C44-C$7)/C$8</f>
        <v>2720.9974851049824</v>
      </c>
      <c r="F44" s="15">
        <f>ROUND(2*E44,0)/2</f>
        <v>2721</v>
      </c>
      <c r="G44" s="15">
        <f>+C44-(C$7+F44*C$8)</f>
        <v>-1.2865199969382957E-3</v>
      </c>
      <c r="H44" s="15"/>
      <c r="I44" s="15">
        <f>+G44</f>
        <v>-1.2865199969382957E-3</v>
      </c>
      <c r="J44" s="15"/>
      <c r="K44" s="15"/>
      <c r="L44" s="15"/>
      <c r="M44" s="15"/>
      <c r="N44" s="15"/>
      <c r="O44" s="15">
        <f ca="1">+C$11+C$12*$F44</f>
        <v>3.8977643845104996E-3</v>
      </c>
      <c r="P44" s="15"/>
      <c r="Q44" s="17">
        <f>+C44-15018.5</f>
        <v>29824.087</v>
      </c>
      <c r="R44" s="15"/>
      <c r="S44" s="15"/>
      <c r="T44" s="15"/>
      <c r="U44" s="15"/>
      <c r="AA44" t="s">
        <v>51</v>
      </c>
      <c r="AB44">
        <v>7</v>
      </c>
      <c r="AC44" t="s">
        <v>41</v>
      </c>
      <c r="AE44" t="s">
        <v>43</v>
      </c>
    </row>
    <row r="45" spans="1:31" x14ac:dyDescent="0.2">
      <c r="A45" s="15" t="s">
        <v>58</v>
      </c>
      <c r="B45" s="15"/>
      <c r="C45" s="16">
        <v>44883.514000000003</v>
      </c>
      <c r="D45" s="16"/>
      <c r="E45" s="15">
        <f>+(C45-C$7)/C$8</f>
        <v>2801.0017669086606</v>
      </c>
      <c r="F45" s="15">
        <f>ROUND(2*E45,0)/2</f>
        <v>2801</v>
      </c>
      <c r="G45" s="15">
        <f>+C45-(C$7+F45*C$8)</f>
        <v>9.038800053531304E-4</v>
      </c>
      <c r="H45" s="15"/>
      <c r="I45" s="15">
        <f>+G45</f>
        <v>9.038800053531304E-4</v>
      </c>
      <c r="J45" s="15"/>
      <c r="K45" s="15"/>
      <c r="L45" s="15"/>
      <c r="M45" s="15"/>
      <c r="N45" s="15"/>
      <c r="O45" s="15">
        <f ca="1">+C$11+C$12*$F45</f>
        <v>3.6778497782099032E-3</v>
      </c>
      <c r="P45" s="15"/>
      <c r="Q45" s="17">
        <f>+C45-15018.5</f>
        <v>29865.014000000003</v>
      </c>
      <c r="R45" s="15"/>
      <c r="S45" s="15"/>
      <c r="T45" s="15"/>
      <c r="U45" s="15"/>
      <c r="AA45" t="s">
        <v>51</v>
      </c>
      <c r="AB45">
        <v>6</v>
      </c>
      <c r="AC45" t="s">
        <v>41</v>
      </c>
      <c r="AE45" t="s">
        <v>43</v>
      </c>
    </row>
    <row r="46" spans="1:31" x14ac:dyDescent="0.2">
      <c r="A46" s="15" t="s">
        <v>58</v>
      </c>
      <c r="B46" s="15"/>
      <c r="C46" s="16">
        <v>44902.444000000003</v>
      </c>
      <c r="D46" s="16"/>
      <c r="E46" s="15">
        <f>+(C46-C$7)/C$8</f>
        <v>2838.0062151834795</v>
      </c>
      <c r="F46" s="15">
        <f>ROUND(2*E46,0)/2</f>
        <v>2838</v>
      </c>
      <c r="G46" s="15">
        <f>+C46-(C$7+F46*C$8)</f>
        <v>3.1794400056242011E-3</v>
      </c>
      <c r="H46" s="15"/>
      <c r="I46" s="15">
        <f>+G46</f>
        <v>3.1794400056242011E-3</v>
      </c>
      <c r="J46" s="15"/>
      <c r="K46" s="15"/>
      <c r="L46" s="15"/>
      <c r="M46" s="15"/>
      <c r="N46" s="15"/>
      <c r="O46" s="15">
        <f ca="1">+C$11+C$12*$F46</f>
        <v>3.5761392727958769E-3</v>
      </c>
      <c r="P46" s="15"/>
      <c r="Q46" s="17">
        <f>+C46-15018.5</f>
        <v>29883.944000000003</v>
      </c>
      <c r="R46" s="15"/>
      <c r="S46" s="15"/>
      <c r="T46" s="15"/>
      <c r="U46" s="15"/>
      <c r="AA46" t="s">
        <v>51</v>
      </c>
      <c r="AB46">
        <v>6</v>
      </c>
      <c r="AC46" t="s">
        <v>41</v>
      </c>
      <c r="AE46" t="s">
        <v>43</v>
      </c>
    </row>
    <row r="47" spans="1:31" x14ac:dyDescent="0.2">
      <c r="A47" s="15" t="s">
        <v>58</v>
      </c>
      <c r="B47" s="15"/>
      <c r="C47" s="16">
        <v>44924.438999999998</v>
      </c>
      <c r="D47" s="16"/>
      <c r="E47" s="15">
        <f>+(C47-C$7)/C$8</f>
        <v>2881.0021391034197</v>
      </c>
      <c r="F47" s="15">
        <f>ROUND(2*E47,0)/2</f>
        <v>2881</v>
      </c>
      <c r="G47" s="15">
        <f>+C47-(C$7+F47*C$8)</f>
        <v>1.0942799999611452E-3</v>
      </c>
      <c r="H47" s="15"/>
      <c r="I47" s="15">
        <f>+G47</f>
        <v>1.0942799999611452E-3</v>
      </c>
      <c r="J47" s="15"/>
      <c r="K47" s="15"/>
      <c r="L47" s="15"/>
      <c r="M47" s="15"/>
      <c r="N47" s="15"/>
      <c r="O47" s="15">
        <f ca="1">+C$11+C$12*$F47</f>
        <v>3.4579351719093068E-3</v>
      </c>
      <c r="P47" s="15"/>
      <c r="Q47" s="17">
        <f>+C47-15018.5</f>
        <v>29905.938999999998</v>
      </c>
      <c r="R47" s="15"/>
      <c r="S47" s="15"/>
      <c r="T47" s="15"/>
      <c r="U47" s="15"/>
      <c r="AA47" t="s">
        <v>51</v>
      </c>
      <c r="AB47">
        <v>6</v>
      </c>
      <c r="AC47" t="s">
        <v>41</v>
      </c>
      <c r="AE47" t="s">
        <v>43</v>
      </c>
    </row>
    <row r="48" spans="1:31" x14ac:dyDescent="0.2">
      <c r="A48" s="15" t="s">
        <v>58</v>
      </c>
      <c r="B48" s="15"/>
      <c r="C48" s="16">
        <v>44938.256999999998</v>
      </c>
      <c r="D48" s="16"/>
      <c r="E48" s="15">
        <f>+(C48-C$7)/C$8</f>
        <v>2908.0136270200292</v>
      </c>
      <c r="F48" s="15">
        <f>ROUND(2*E48,0)/2</f>
        <v>2908</v>
      </c>
      <c r="G48" s="15">
        <f>+C48-(C$7+F48*C$8)</f>
        <v>6.9710399984614924E-3</v>
      </c>
      <c r="H48" s="15"/>
      <c r="I48" s="15">
        <f>+G48</f>
        <v>6.9710399984614924E-3</v>
      </c>
      <c r="J48" s="15"/>
      <c r="K48" s="15"/>
      <c r="L48" s="15"/>
      <c r="M48" s="15"/>
      <c r="N48" s="15"/>
      <c r="O48" s="15">
        <f ca="1">+C$11+C$12*$F48</f>
        <v>3.3837139922828548E-3</v>
      </c>
      <c r="P48" s="15"/>
      <c r="Q48" s="17">
        <f>+C48-15018.5</f>
        <v>29919.756999999998</v>
      </c>
      <c r="R48" s="15"/>
      <c r="S48" s="15"/>
      <c r="T48" s="15"/>
      <c r="U48" s="15"/>
      <c r="AA48" t="s">
        <v>51</v>
      </c>
      <c r="AB48">
        <v>6</v>
      </c>
      <c r="AC48" t="s">
        <v>41</v>
      </c>
      <c r="AE48" t="s">
        <v>43</v>
      </c>
    </row>
    <row r="49" spans="1:31" x14ac:dyDescent="0.2">
      <c r="A49" s="15" t="s">
        <v>59</v>
      </c>
      <c r="B49" s="15"/>
      <c r="C49" s="16">
        <v>45238.542999999998</v>
      </c>
      <c r="D49" s="16"/>
      <c r="E49" s="15">
        <f>+(C49-C$7)/C$8</f>
        <v>3495.0140366688502</v>
      </c>
      <c r="F49" s="15">
        <f>ROUND(2*E49,0)/2</f>
        <v>3495</v>
      </c>
      <c r="G49" s="15">
        <f>+C49-(C$7+F49*C$8)</f>
        <v>7.1805999978096224E-3</v>
      </c>
      <c r="H49" s="15"/>
      <c r="I49" s="15">
        <f>+G49</f>
        <v>7.1805999978096224E-3</v>
      </c>
      <c r="J49" s="15"/>
      <c r="K49" s="15"/>
      <c r="L49" s="15"/>
      <c r="M49" s="15"/>
      <c r="N49" s="15"/>
      <c r="O49" s="15">
        <f ca="1">+C$11+C$12*$F49</f>
        <v>1.7700905685522246E-3</v>
      </c>
      <c r="P49" s="15"/>
      <c r="Q49" s="17">
        <f>+C49-15018.5</f>
        <v>30220.042999999998</v>
      </c>
      <c r="R49" s="15"/>
      <c r="S49" s="15"/>
      <c r="T49" s="15"/>
      <c r="U49" s="15"/>
      <c r="AA49" t="s">
        <v>51</v>
      </c>
      <c r="AB49">
        <v>6</v>
      </c>
      <c r="AC49" t="s">
        <v>41</v>
      </c>
      <c r="AE49" t="s">
        <v>43</v>
      </c>
    </row>
    <row r="50" spans="1:31" x14ac:dyDescent="0.2">
      <c r="A50" s="15" t="s">
        <v>60</v>
      </c>
      <c r="B50" s="15"/>
      <c r="C50" s="16">
        <v>45250.321000000004</v>
      </c>
      <c r="D50" s="16"/>
      <c r="E50" s="15">
        <f>+(C50-C$7)/C$8</f>
        <v>3518.0377235035585</v>
      </c>
      <c r="F50" s="15">
        <f>ROUND(2*E50,0)/2</f>
        <v>3518</v>
      </c>
      <c r="G50" s="15">
        <f>+C50-(C$7+F50*C$8)</f>
        <v>1.9297840008221101E-2</v>
      </c>
      <c r="H50" s="15"/>
      <c r="I50" s="15">
        <f>+G50</f>
        <v>1.9297840008221101E-2</v>
      </c>
      <c r="J50" s="15"/>
      <c r="K50" s="15"/>
      <c r="L50" s="15"/>
      <c r="M50" s="15"/>
      <c r="N50" s="15"/>
      <c r="O50" s="15">
        <f ca="1">+C$11+C$12*$F50</f>
        <v>1.7068651192408031E-3</v>
      </c>
      <c r="P50" s="15"/>
      <c r="Q50" s="17">
        <f>+C50-15018.5</f>
        <v>30231.821000000004</v>
      </c>
      <c r="R50" s="15"/>
      <c r="S50" s="15"/>
      <c r="T50" s="15"/>
      <c r="U50" s="15"/>
      <c r="AA50" t="s">
        <v>51</v>
      </c>
      <c r="AB50">
        <v>7</v>
      </c>
      <c r="AC50" t="s">
        <v>41</v>
      </c>
      <c r="AE50" t="s">
        <v>43</v>
      </c>
    </row>
    <row r="51" spans="1:31" x14ac:dyDescent="0.2">
      <c r="A51" s="15" t="s">
        <v>60</v>
      </c>
      <c r="B51" s="15"/>
      <c r="C51" s="16">
        <v>45253.364999999998</v>
      </c>
      <c r="D51" s="16"/>
      <c r="E51" s="15">
        <f>+(C51-C$7)/C$8</f>
        <v>3523.9881482551878</v>
      </c>
      <c r="F51" s="15">
        <f>ROUND(2*E51,0)/2</f>
        <v>3524</v>
      </c>
      <c r="G51" s="15">
        <f>+C51-(C$7+F51*C$8)</f>
        <v>-6.0628799983533099E-3</v>
      </c>
      <c r="H51" s="15"/>
      <c r="I51" s="15">
        <f>+G51</f>
        <v>-6.0628799983533099E-3</v>
      </c>
      <c r="J51" s="15"/>
      <c r="K51" s="15"/>
      <c r="L51" s="15"/>
      <c r="M51" s="15"/>
      <c r="N51" s="15"/>
      <c r="O51" s="15">
        <f ca="1">+C$11+C$12*$F51</f>
        <v>1.6903715237682592E-3</v>
      </c>
      <c r="P51" s="15"/>
      <c r="Q51" s="17">
        <f>+C51-15018.5</f>
        <v>30234.864999999998</v>
      </c>
      <c r="R51" s="15"/>
      <c r="S51" s="15"/>
      <c r="T51" s="15"/>
      <c r="U51" s="15"/>
      <c r="AA51" t="s">
        <v>51</v>
      </c>
      <c r="AB51">
        <v>6</v>
      </c>
      <c r="AC51" t="s">
        <v>41</v>
      </c>
      <c r="AE51" t="s">
        <v>43</v>
      </c>
    </row>
    <row r="52" spans="1:31" x14ac:dyDescent="0.2">
      <c r="A52" s="15" t="s">
        <v>60</v>
      </c>
      <c r="B52" s="15"/>
      <c r="C52" s="16">
        <v>45254.400999999998</v>
      </c>
      <c r="D52" s="16"/>
      <c r="E52" s="15">
        <f>+(C52-C$7)/C$8</f>
        <v>3526.0133256673753</v>
      </c>
      <c r="F52" s="15">
        <f>ROUND(2*E52,0)/2</f>
        <v>3526</v>
      </c>
      <c r="G52" s="15">
        <f>+C52-(C$7+F52*C$8)</f>
        <v>6.8168799989507534E-3</v>
      </c>
      <c r="H52" s="15"/>
      <c r="I52" s="15">
        <f>+G52</f>
        <v>6.8168799989507534E-3</v>
      </c>
      <c r="J52" s="15"/>
      <c r="K52" s="15"/>
      <c r="L52" s="15"/>
      <c r="M52" s="15"/>
      <c r="N52" s="15"/>
      <c r="O52" s="15">
        <f ca="1">+C$11+C$12*$F52</f>
        <v>1.684873658610744E-3</v>
      </c>
      <c r="P52" s="15"/>
      <c r="Q52" s="17">
        <f>+C52-15018.5</f>
        <v>30235.900999999998</v>
      </c>
      <c r="R52" s="15"/>
      <c r="S52" s="15"/>
      <c r="T52" s="15"/>
      <c r="U52" s="15"/>
      <c r="AA52" t="s">
        <v>51</v>
      </c>
      <c r="AB52">
        <v>7</v>
      </c>
      <c r="AC52" t="s">
        <v>41</v>
      </c>
      <c r="AE52" t="s">
        <v>43</v>
      </c>
    </row>
    <row r="53" spans="1:31" x14ac:dyDescent="0.2">
      <c r="A53" s="15" t="s">
        <v>61</v>
      </c>
      <c r="B53" s="15"/>
      <c r="C53" s="16">
        <v>45275.375999999997</v>
      </c>
      <c r="D53" s="16"/>
      <c r="E53" s="15">
        <f>+(C53-C$7)/C$8</f>
        <v>3567.0153490463645</v>
      </c>
      <c r="F53" s="15">
        <f>ROUND(2*E53,0)/2</f>
        <v>3567</v>
      </c>
      <c r="G53" s="15">
        <f>+C53-(C$7+F53*C$8)</f>
        <v>7.8519599992432632E-3</v>
      </c>
      <c r="H53" s="15"/>
      <c r="I53" s="15">
        <f>+G53</f>
        <v>7.8519599992432632E-3</v>
      </c>
      <c r="J53" s="15"/>
      <c r="K53" s="15"/>
      <c r="L53" s="15"/>
      <c r="M53" s="15"/>
      <c r="N53" s="15"/>
      <c r="O53" s="15">
        <f ca="1">+C$11+C$12*$F53</f>
        <v>1.5721674228816873E-3</v>
      </c>
      <c r="P53" s="15"/>
      <c r="Q53" s="17">
        <f>+C53-15018.5</f>
        <v>30256.875999999997</v>
      </c>
      <c r="R53" s="15"/>
      <c r="S53" s="15"/>
      <c r="T53" s="15"/>
      <c r="U53" s="15"/>
      <c r="AA53" t="s">
        <v>51</v>
      </c>
      <c r="AB53">
        <v>5</v>
      </c>
      <c r="AC53" t="s">
        <v>41</v>
      </c>
      <c r="AE53" t="s">
        <v>43</v>
      </c>
    </row>
    <row r="54" spans="1:31" x14ac:dyDescent="0.2">
      <c r="A54" s="15" t="s">
        <v>61</v>
      </c>
      <c r="B54" s="15"/>
      <c r="C54" s="16">
        <v>45276.387000000002</v>
      </c>
      <c r="D54" s="16"/>
      <c r="E54" s="15">
        <f>+(C54-C$7)/C$8</f>
        <v>3568.9916563472657</v>
      </c>
      <c r="F54" s="15">
        <f>ROUND(2*E54,0)/2</f>
        <v>3569</v>
      </c>
      <c r="G54" s="15">
        <f>+C54-(C$7+F54*C$8)</f>
        <v>-4.2682799976319075E-3</v>
      </c>
      <c r="H54" s="15"/>
      <c r="I54" s="15">
        <f>+G54</f>
        <v>-4.2682799976319075E-3</v>
      </c>
      <c r="J54" s="15"/>
      <c r="K54" s="15"/>
      <c r="L54" s="15"/>
      <c r="M54" s="15"/>
      <c r="N54" s="15"/>
      <c r="O54" s="15">
        <f ca="1">+C$11+C$12*$F54</f>
        <v>1.5666695577241738E-3</v>
      </c>
      <c r="P54" s="15"/>
      <c r="Q54" s="17">
        <f>+C54-15018.5</f>
        <v>30257.887000000002</v>
      </c>
      <c r="R54" s="15"/>
      <c r="S54" s="15"/>
      <c r="T54" s="15"/>
      <c r="U54" s="15"/>
      <c r="AA54" t="s">
        <v>51</v>
      </c>
      <c r="AB54">
        <v>6</v>
      </c>
      <c r="AC54" t="s">
        <v>41</v>
      </c>
      <c r="AE54" t="s">
        <v>43</v>
      </c>
    </row>
    <row r="55" spans="1:31" x14ac:dyDescent="0.2">
      <c r="A55" s="15" t="s">
        <v>61</v>
      </c>
      <c r="B55" s="15"/>
      <c r="C55" s="16">
        <v>45277.408000000003</v>
      </c>
      <c r="D55" s="16"/>
      <c r="E55" s="15">
        <f>+(C55-C$7)/C$8</f>
        <v>3570.987511692676</v>
      </c>
      <c r="F55" s="15">
        <f>ROUND(2*E55,0)/2</f>
        <v>3571</v>
      </c>
      <c r="G55" s="15">
        <f>+C55-(C$7+F55*C$8)</f>
        <v>-6.3885199924698099E-3</v>
      </c>
      <c r="H55" s="15"/>
      <c r="I55" s="15">
        <f>+G55</f>
        <v>-6.3885199924698099E-3</v>
      </c>
      <c r="J55" s="15"/>
      <c r="K55" s="15"/>
      <c r="L55" s="15"/>
      <c r="M55" s="15"/>
      <c r="N55" s="15"/>
      <c r="O55" s="15">
        <f ca="1">+C$11+C$12*$F55</f>
        <v>1.5611716925666586E-3</v>
      </c>
      <c r="P55" s="15"/>
      <c r="Q55" s="17">
        <f>+C55-15018.5</f>
        <v>30258.908000000003</v>
      </c>
      <c r="R55" s="15"/>
      <c r="S55" s="15"/>
      <c r="T55" s="15"/>
      <c r="U55" s="15"/>
      <c r="AA55" t="s">
        <v>51</v>
      </c>
      <c r="AB55">
        <v>6</v>
      </c>
      <c r="AC55" t="s">
        <v>41</v>
      </c>
      <c r="AE55" t="s">
        <v>43</v>
      </c>
    </row>
    <row r="56" spans="1:31" x14ac:dyDescent="0.2">
      <c r="A56" s="15" t="s">
        <v>61</v>
      </c>
      <c r="B56" s="15"/>
      <c r="C56" s="16">
        <v>45295.324999999997</v>
      </c>
      <c r="D56" s="16"/>
      <c r="E56" s="15">
        <f>+(C56-C$7)/C$8</f>
        <v>3606.0117430576893</v>
      </c>
      <c r="F56" s="15">
        <f>ROUND(2*E56,0)/2</f>
        <v>3606</v>
      </c>
      <c r="G56" s="15">
        <f>+C56-(C$7+F56*C$8)</f>
        <v>6.0072799969930202E-3</v>
      </c>
      <c r="H56" s="15"/>
      <c r="I56" s="15">
        <f>+G56</f>
        <v>6.0072799969930202E-3</v>
      </c>
      <c r="J56" s="15"/>
      <c r="K56" s="15"/>
      <c r="L56" s="15"/>
      <c r="M56" s="15"/>
      <c r="N56" s="15"/>
      <c r="O56" s="15">
        <f ca="1">+C$11+C$12*$F56</f>
        <v>1.4649590523101476E-3</v>
      </c>
      <c r="P56" s="15"/>
      <c r="Q56" s="17">
        <f>+C56-15018.5</f>
        <v>30276.824999999997</v>
      </c>
      <c r="R56" s="15"/>
      <c r="S56" s="15"/>
      <c r="T56" s="15"/>
      <c r="U56" s="15"/>
      <c r="AA56" t="s">
        <v>51</v>
      </c>
      <c r="AB56">
        <v>6</v>
      </c>
      <c r="AC56" t="s">
        <v>41</v>
      </c>
      <c r="AE56" t="s">
        <v>43</v>
      </c>
    </row>
    <row r="57" spans="1:31" x14ac:dyDescent="0.2">
      <c r="A57" s="15" t="s">
        <v>61</v>
      </c>
      <c r="B57" s="15"/>
      <c r="C57" s="16">
        <v>45313.233</v>
      </c>
      <c r="D57" s="16"/>
      <c r="E57" s="15">
        <f>+(C57-C$7)/C$8</f>
        <v>3641.0183811826532</v>
      </c>
      <c r="F57" s="15">
        <f>ROUND(2*E57,0)/2</f>
        <v>3641</v>
      </c>
      <c r="G57" s="15">
        <f>+C57-(C$7+F57*C$8)</f>
        <v>9.403080002812203E-3</v>
      </c>
      <c r="H57" s="15"/>
      <c r="I57" s="15">
        <f>+G57</f>
        <v>9.403080002812203E-3</v>
      </c>
      <c r="J57" s="15"/>
      <c r="K57" s="15"/>
      <c r="L57" s="15"/>
      <c r="M57" s="15"/>
      <c r="N57" s="15"/>
      <c r="O57" s="15">
        <f ca="1">+C$11+C$12*$F57</f>
        <v>1.3687464120536365E-3</v>
      </c>
      <c r="P57" s="15"/>
      <c r="Q57" s="17">
        <f>+C57-15018.5</f>
        <v>30294.733</v>
      </c>
      <c r="R57" s="15"/>
      <c r="S57" s="15"/>
      <c r="T57" s="15"/>
      <c r="U57" s="15"/>
      <c r="AA57" t="s">
        <v>51</v>
      </c>
      <c r="AB57">
        <v>7</v>
      </c>
      <c r="AC57" t="s">
        <v>41</v>
      </c>
      <c r="AE57" t="s">
        <v>43</v>
      </c>
    </row>
    <row r="58" spans="1:31" x14ac:dyDescent="0.2">
      <c r="A58" s="15" t="s">
        <v>61</v>
      </c>
      <c r="B58" s="15"/>
      <c r="C58" s="16">
        <v>45335.235999999997</v>
      </c>
      <c r="D58" s="16"/>
      <c r="E58" s="15">
        <f>+(C58-C$7)/C$8</f>
        <v>3684.0299435382117</v>
      </c>
      <c r="F58" s="15">
        <f>ROUND(2*E58,0)/2</f>
        <v>3684</v>
      </c>
      <c r="G58" s="15">
        <f>+C58-(C$7+F58*C$8)</f>
        <v>1.5317919998778962E-2</v>
      </c>
      <c r="H58" s="15"/>
      <c r="I58" s="15">
        <f>+G58</f>
        <v>1.5317919998778962E-2</v>
      </c>
      <c r="J58" s="15"/>
      <c r="K58" s="15"/>
      <c r="L58" s="15"/>
      <c r="M58" s="15"/>
      <c r="N58" s="15"/>
      <c r="O58" s="15">
        <f ca="1">+C$11+C$12*$F58</f>
        <v>1.2505423111670647E-3</v>
      </c>
      <c r="P58" s="15"/>
      <c r="Q58" s="17">
        <f>+C58-15018.5</f>
        <v>30316.735999999997</v>
      </c>
      <c r="R58" s="15"/>
      <c r="S58" s="15"/>
      <c r="T58" s="15"/>
      <c r="U58" s="15"/>
      <c r="AA58" t="s">
        <v>51</v>
      </c>
      <c r="AB58">
        <v>6</v>
      </c>
      <c r="AC58" t="s">
        <v>41</v>
      </c>
      <c r="AE58" t="s">
        <v>43</v>
      </c>
    </row>
    <row r="59" spans="1:31" x14ac:dyDescent="0.2">
      <c r="A59" s="15" t="s">
        <v>62</v>
      </c>
      <c r="B59" s="15"/>
      <c r="C59" s="16">
        <v>45670.290999999997</v>
      </c>
      <c r="D59" s="16"/>
      <c r="E59" s="15">
        <f>+(C59-C$7)/C$8</f>
        <v>4338.9969491757902</v>
      </c>
      <c r="F59" s="15">
        <f>ROUND(2*E59,0)/2</f>
        <v>4339</v>
      </c>
      <c r="G59" s="15">
        <f>+C59-(C$7+F59*C$8)</f>
        <v>-1.5606800006935373E-3</v>
      </c>
      <c r="H59" s="15"/>
      <c r="I59" s="15">
        <f>+G59</f>
        <v>-1.5606800006935373E-3</v>
      </c>
      <c r="J59" s="15"/>
      <c r="K59" s="15"/>
      <c r="L59" s="15"/>
      <c r="M59" s="15"/>
      <c r="N59" s="15"/>
      <c r="O59" s="15">
        <f ca="1">+C$11+C$12*$F59</f>
        <v>-5.5000852791907244E-4</v>
      </c>
      <c r="P59" s="15"/>
      <c r="Q59" s="17">
        <f>+C59-15018.5</f>
        <v>30651.790999999997</v>
      </c>
      <c r="R59" s="15"/>
      <c r="S59" s="15"/>
      <c r="T59" s="15"/>
      <c r="U59" s="15"/>
      <c r="AA59" t="s">
        <v>51</v>
      </c>
      <c r="AB59">
        <v>8</v>
      </c>
      <c r="AC59" t="s">
        <v>41</v>
      </c>
      <c r="AE59" t="s">
        <v>43</v>
      </c>
    </row>
    <row r="60" spans="1:31" x14ac:dyDescent="0.2">
      <c r="A60" s="15" t="s">
        <v>62</v>
      </c>
      <c r="B60" s="15"/>
      <c r="C60" s="16">
        <v>45691.27</v>
      </c>
      <c r="D60" s="16"/>
      <c r="E60" s="15">
        <f>+(C60-C$7)/C$8</f>
        <v>4380.0067917725883</v>
      </c>
      <c r="F60" s="15">
        <f>ROUND(2*E60,0)/2</f>
        <v>4380</v>
      </c>
      <c r="G60" s="15">
        <f>+C60-(C$7+F60*C$8)</f>
        <v>3.4744000004138798E-3</v>
      </c>
      <c r="H60" s="15"/>
      <c r="I60" s="15">
        <f>+G60</f>
        <v>3.4744000004138798E-3</v>
      </c>
      <c r="J60" s="15"/>
      <c r="K60" s="15"/>
      <c r="L60" s="15"/>
      <c r="M60" s="15"/>
      <c r="N60" s="15"/>
      <c r="O60" s="15">
        <f ca="1">+C$11+C$12*$F60</f>
        <v>-6.6271476364812738E-4</v>
      </c>
      <c r="P60" s="15"/>
      <c r="Q60" s="17">
        <f>+C60-15018.5</f>
        <v>30672.769999999997</v>
      </c>
      <c r="R60" s="15"/>
      <c r="S60" s="15"/>
      <c r="T60" s="15"/>
      <c r="U60" s="15"/>
      <c r="AA60" t="s">
        <v>51</v>
      </c>
      <c r="AB60">
        <v>8</v>
      </c>
      <c r="AC60" t="s">
        <v>41</v>
      </c>
      <c r="AE60" t="s">
        <v>43</v>
      </c>
    </row>
    <row r="61" spans="1:31" x14ac:dyDescent="0.2">
      <c r="A61" s="15" t="s">
        <v>62</v>
      </c>
      <c r="B61" s="15"/>
      <c r="C61" s="16">
        <v>45711.224000000002</v>
      </c>
      <c r="D61" s="16"/>
      <c r="E61" s="15">
        <f>+(C61-C$7)/C$8</f>
        <v>4419.0129598061822</v>
      </c>
      <c r="F61" s="15">
        <f>ROUND(2*E61,0)/2</f>
        <v>4419</v>
      </c>
      <c r="G61" s="15">
        <f>+C61-(C$7+F61*C$8)</f>
        <v>6.6297200028202496E-3</v>
      </c>
      <c r="H61" s="15"/>
      <c r="I61" s="15">
        <f>+G61</f>
        <v>6.6297200028202496E-3</v>
      </c>
      <c r="J61" s="15"/>
      <c r="K61" s="15"/>
      <c r="L61" s="15"/>
      <c r="M61" s="15"/>
      <c r="N61" s="15"/>
      <c r="O61" s="15">
        <f ca="1">+C$11+C$12*$F61</f>
        <v>-7.6992313421966885E-4</v>
      </c>
      <c r="P61" s="15"/>
      <c r="Q61" s="17">
        <f>+C61-15018.5</f>
        <v>30692.724000000002</v>
      </c>
      <c r="R61" s="15"/>
      <c r="S61" s="15"/>
      <c r="T61" s="15"/>
      <c r="U61" s="15"/>
      <c r="AA61" t="s">
        <v>51</v>
      </c>
      <c r="AB61">
        <v>7</v>
      </c>
      <c r="AC61" t="s">
        <v>41</v>
      </c>
      <c r="AE61" t="s">
        <v>43</v>
      </c>
    </row>
    <row r="62" spans="1:31" x14ac:dyDescent="0.2">
      <c r="A62" s="15" t="s">
        <v>63</v>
      </c>
      <c r="B62" s="15"/>
      <c r="C62" s="16">
        <v>46753.298000000003</v>
      </c>
      <c r="D62" s="16"/>
      <c r="E62" s="15">
        <f>+(C62-C$7)/C$8</f>
        <v>6456.0638542347797</v>
      </c>
      <c r="F62" s="15">
        <f>ROUND(2*E62,0)/2</f>
        <v>6456</v>
      </c>
      <c r="G62" s="15">
        <f>+C62-(C$7+F62*C$8)</f>
        <v>3.2665280006767716E-2</v>
      </c>
      <c r="H62" s="15"/>
      <c r="I62" s="15">
        <f>+G62</f>
        <v>3.2665280006767716E-2</v>
      </c>
      <c r="J62" s="15"/>
      <c r="K62" s="15"/>
      <c r="L62" s="15"/>
      <c r="M62" s="15"/>
      <c r="N62" s="15"/>
      <c r="O62" s="15">
        <f ca="1">+C$11+C$12*$F62</f>
        <v>-6.3694987971486157E-3</v>
      </c>
      <c r="P62" s="15"/>
      <c r="Q62" s="17">
        <f>+C62-15018.5</f>
        <v>31734.798000000003</v>
      </c>
      <c r="R62" s="15"/>
      <c r="S62" s="15"/>
      <c r="T62" s="15"/>
      <c r="U62" s="15"/>
      <c r="AA62" t="s">
        <v>51</v>
      </c>
      <c r="AB62">
        <v>4</v>
      </c>
      <c r="AC62" t="s">
        <v>41</v>
      </c>
      <c r="AE62" t="s">
        <v>43</v>
      </c>
    </row>
    <row r="63" spans="1:31" x14ac:dyDescent="0.2">
      <c r="A63" s="15" t="s">
        <v>64</v>
      </c>
      <c r="B63" s="15"/>
      <c r="C63" s="16">
        <v>47010.572</v>
      </c>
      <c r="D63" s="16"/>
      <c r="E63" s="15">
        <f>+(C63-C$7)/C$8</f>
        <v>6958.9842147976742</v>
      </c>
      <c r="F63" s="15">
        <f>ROUND(2*E63,0)/2</f>
        <v>6959</v>
      </c>
      <c r="G63" s="15">
        <f>+C63-(C$7+F63*C$8)</f>
        <v>-8.0750799970701337E-3</v>
      </c>
      <c r="H63" s="15"/>
      <c r="I63" s="15">
        <f>+G63</f>
        <v>-8.0750799970701337E-3</v>
      </c>
      <c r="J63" s="15"/>
      <c r="K63" s="15"/>
      <c r="L63" s="15"/>
      <c r="M63" s="15"/>
      <c r="N63" s="15"/>
      <c r="O63" s="15">
        <f ca="1">+C$11+C$12*$F63</f>
        <v>-7.7522118842636191E-3</v>
      </c>
      <c r="P63" s="15"/>
      <c r="Q63" s="17">
        <f>+C63-15018.5</f>
        <v>31992.072</v>
      </c>
      <c r="R63" s="15"/>
      <c r="S63" s="15"/>
      <c r="T63" s="15"/>
      <c r="U63" s="15"/>
      <c r="AA63" t="s">
        <v>51</v>
      </c>
      <c r="AB63">
        <v>10</v>
      </c>
      <c r="AC63" t="s">
        <v>41</v>
      </c>
      <c r="AE63" t="s">
        <v>43</v>
      </c>
    </row>
    <row r="64" spans="1:31" x14ac:dyDescent="0.2">
      <c r="A64" s="15" t="s">
        <v>65</v>
      </c>
      <c r="B64" s="15"/>
      <c r="C64" s="16">
        <v>47150.21</v>
      </c>
      <c r="D64" s="16"/>
      <c r="E64" s="15">
        <f>+(C64-C$7)/C$8</f>
        <v>7231.9491988546779</v>
      </c>
      <c r="F64" s="15">
        <f>ROUND(2*E64,0)/2</f>
        <v>7232</v>
      </c>
      <c r="G64" s="15">
        <f>+C64-(C$7+F64*C$8)</f>
        <v>-2.5987839995650575E-2</v>
      </c>
      <c r="H64" s="15"/>
      <c r="I64" s="15">
        <f>+G64</f>
        <v>-2.5987839995650575E-2</v>
      </c>
      <c r="J64" s="15"/>
      <c r="K64" s="15"/>
      <c r="L64" s="15"/>
      <c r="M64" s="15"/>
      <c r="N64" s="15"/>
      <c r="O64" s="15">
        <f ca="1">+C$11+C$12*$F64</f>
        <v>-8.5026704782644041E-3</v>
      </c>
      <c r="P64" s="15"/>
      <c r="Q64" s="17">
        <f>+C64-15018.5</f>
        <v>32131.71</v>
      </c>
      <c r="R64" s="15"/>
      <c r="S64" s="15"/>
      <c r="T64" s="15"/>
      <c r="U64" s="15"/>
      <c r="AA64" t="s">
        <v>51</v>
      </c>
      <c r="AB64">
        <v>5</v>
      </c>
      <c r="AC64" t="s">
        <v>41</v>
      </c>
      <c r="AE64" t="s">
        <v>43</v>
      </c>
    </row>
    <row r="65" spans="1:31" x14ac:dyDescent="0.2">
      <c r="A65" s="15" t="s">
        <v>66</v>
      </c>
      <c r="B65" s="15"/>
      <c r="C65" s="16">
        <v>47905.250999999997</v>
      </c>
      <c r="D65" s="16"/>
      <c r="E65" s="15">
        <f>+(C65-C$7)/C$8</f>
        <v>8707.906707035725</v>
      </c>
      <c r="F65" s="15">
        <f>ROUND(2*E65,0)/2</f>
        <v>8708</v>
      </c>
      <c r="G65" s="15">
        <f>+C65-(C$7+F65*C$8)</f>
        <v>-4.7724960000778083E-2</v>
      </c>
      <c r="H65" s="15"/>
      <c r="I65" s="15">
        <f>+G65</f>
        <v>-4.7724960000778083E-2</v>
      </c>
      <c r="J65" s="15"/>
      <c r="K65" s="15"/>
      <c r="L65" s="15"/>
      <c r="M65" s="15"/>
      <c r="N65" s="15"/>
      <c r="O65" s="15">
        <f ca="1">+C$11+C$12*$F65</f>
        <v>-1.2560094964510417E-2</v>
      </c>
      <c r="P65" s="15"/>
      <c r="Q65" s="17">
        <f>+C65-15018.5</f>
        <v>32886.750999999997</v>
      </c>
      <c r="R65" s="15"/>
      <c r="S65" s="15"/>
      <c r="T65" s="15"/>
      <c r="U65" s="15"/>
      <c r="AA65" t="s">
        <v>51</v>
      </c>
      <c r="AB65">
        <v>5</v>
      </c>
      <c r="AC65" t="s">
        <v>41</v>
      </c>
      <c r="AE65" t="s">
        <v>43</v>
      </c>
    </row>
    <row r="66" spans="1:31" x14ac:dyDescent="0.2">
      <c r="A66" s="18" t="s">
        <v>0</v>
      </c>
      <c r="B66" s="19" t="s">
        <v>10</v>
      </c>
      <c r="C66" s="18">
        <v>57297.996099999997</v>
      </c>
      <c r="D66" s="18">
        <v>2.0000000000000001E-4</v>
      </c>
      <c r="E66" s="15">
        <f>+(C66-C$7)/C$8</f>
        <v>27068.886644252099</v>
      </c>
      <c r="F66" s="15">
        <f>ROUND(2*E66,0)/2</f>
        <v>27069</v>
      </c>
      <c r="G66" s="15">
        <f>+C66-(C$7+F66*C$8)</f>
        <v>-5.7988280001154635E-2</v>
      </c>
      <c r="H66" s="15"/>
      <c r="J66" s="15"/>
      <c r="K66" s="15">
        <f>+G66</f>
        <v>-5.7988280001154635E-2</v>
      </c>
      <c r="L66" s="15"/>
      <c r="M66" s="15"/>
      <c r="N66" s="15"/>
      <c r="O66" s="15">
        <f ca="1">+C$11+C$12*$F66</f>
        <v>-6.3033246043076155E-2</v>
      </c>
      <c r="P66" s="15"/>
      <c r="Q66" s="17">
        <f>+C66-15018.5</f>
        <v>42279.496099999997</v>
      </c>
      <c r="R66" s="15"/>
      <c r="S66" s="15"/>
      <c r="T66" s="15"/>
      <c r="U66" s="15"/>
    </row>
    <row r="67" spans="1:31" ht="12.75" customHeight="1" x14ac:dyDescent="0.25">
      <c r="A67" s="39" t="s">
        <v>73</v>
      </c>
      <c r="B67" s="40" t="str">
        <f>IF(Y67=0,"I","II")</f>
        <v>I</v>
      </c>
      <c r="C67" s="41">
        <v>59088.44127546018</v>
      </c>
      <c r="D67" s="42">
        <v>5.6300000000000002E-4</v>
      </c>
      <c r="E67" s="15">
        <f>+(C67-C$7)/C$8</f>
        <v>30568.856844157799</v>
      </c>
      <c r="F67" s="15">
        <f>ROUND(2*E67,0)/2</f>
        <v>30569</v>
      </c>
      <c r="G67" s="15">
        <f>+C67-(C$7+F67*C$8)</f>
        <v>-7.3232819813711103E-2</v>
      </c>
      <c r="H67" s="15"/>
      <c r="J67" s="15"/>
      <c r="L67" s="15">
        <f>+G67</f>
        <v>-7.3232819813711103E-2</v>
      </c>
      <c r="M67" s="15"/>
      <c r="N67" s="15"/>
      <c r="O67" s="15">
        <f ca="1">+C$11+C$12*$F67</f>
        <v>-7.2654510068727265E-2</v>
      </c>
      <c r="P67" s="15"/>
      <c r="Q67" s="17">
        <f>+C67-15018.5</f>
        <v>44069.94127546018</v>
      </c>
      <c r="R67" s="15"/>
      <c r="S67" s="15"/>
      <c r="T67" s="15"/>
      <c r="U67" s="15"/>
    </row>
    <row r="68" spans="1:31" ht="12.75" customHeight="1" x14ac:dyDescent="0.25">
      <c r="A68" s="39" t="s">
        <v>73</v>
      </c>
      <c r="B68" s="40" t="str">
        <f>IF(Y68=0,"I","II")</f>
        <v>I</v>
      </c>
      <c r="C68" s="41">
        <v>59088.697532089893</v>
      </c>
      <c r="D68" s="42">
        <v>9.3199999999999999E-4</v>
      </c>
      <c r="E68" s="15">
        <f>+(C68-C$7)/C$8</f>
        <v>30569.357775758395</v>
      </c>
      <c r="F68" s="15">
        <f>ROUND(2*E68,0)/2</f>
        <v>30569.5</v>
      </c>
      <c r="G68" s="15">
        <f>+C68-(C$7+F68*C$8)</f>
        <v>-7.2756250097882003E-2</v>
      </c>
      <c r="H68" s="15"/>
      <c r="J68" s="15"/>
      <c r="L68" s="15">
        <f>+G68</f>
        <v>-7.2756250097882003E-2</v>
      </c>
      <c r="M68" s="15"/>
      <c r="N68" s="15"/>
      <c r="O68" s="15">
        <f ca="1">+C$11+C$12*$F68</f>
        <v>-7.2655884535016646E-2</v>
      </c>
      <c r="P68" s="15"/>
      <c r="Q68" s="17">
        <f>+C68-15018.5</f>
        <v>44070.197532089893</v>
      </c>
      <c r="R68" s="15"/>
      <c r="S68" s="15"/>
      <c r="T68" s="15"/>
      <c r="U68" s="15"/>
    </row>
    <row r="69" spans="1:31" ht="15" x14ac:dyDescent="0.25">
      <c r="A69" s="39" t="s">
        <v>73</v>
      </c>
      <c r="B69" s="40" t="s">
        <v>72</v>
      </c>
      <c r="C69" s="39">
        <v>59088.697532089893</v>
      </c>
      <c r="D69" s="39">
        <v>9.3199999999999999E-4</v>
      </c>
      <c r="E69" s="15">
        <f>+(C69-C$7)/C$8</f>
        <v>30569.357775758395</v>
      </c>
      <c r="F69" s="15">
        <f>ROUND(2*E69,0)/2</f>
        <v>30569.5</v>
      </c>
      <c r="G69" s="15">
        <f>+C69-(C$7+F69*C$8)</f>
        <v>-7.2756250097882003E-2</v>
      </c>
      <c r="H69" s="15"/>
      <c r="J69" s="15"/>
      <c r="L69" s="15">
        <f>+G69</f>
        <v>-7.2756250097882003E-2</v>
      </c>
      <c r="M69" s="15"/>
      <c r="N69" s="15"/>
      <c r="O69" s="15">
        <f ca="1">+C$11+C$12*$F69</f>
        <v>-7.2655884535016646E-2</v>
      </c>
      <c r="P69" s="15"/>
      <c r="Q69" s="17">
        <f>+C69-15018.5</f>
        <v>44070.197532089893</v>
      </c>
      <c r="R69" s="15"/>
      <c r="S69" s="15"/>
      <c r="T69" s="15"/>
      <c r="U69" s="15"/>
    </row>
    <row r="70" spans="1:31" ht="15" x14ac:dyDescent="0.25">
      <c r="A70" s="39" t="s">
        <v>73</v>
      </c>
      <c r="B70" s="40" t="str">
        <f>IF(Y70=0,"I","II")</f>
        <v>I</v>
      </c>
      <c r="C70" s="41">
        <v>59100.718611320015</v>
      </c>
      <c r="D70" s="42">
        <v>7.3099999999999999E-4</v>
      </c>
      <c r="E70" s="15">
        <f>+(C70-C$7)/C$8</f>
        <v>30592.856634954303</v>
      </c>
      <c r="F70" s="15">
        <f>ROUND(2*E70,0)/2</f>
        <v>30593</v>
      </c>
      <c r="G70" s="15">
        <f>+C70-(C$7+F70*C$8)</f>
        <v>-7.3339839982509147E-2</v>
      </c>
      <c r="H70" s="15"/>
      <c r="J70" s="15"/>
      <c r="L70" s="15">
        <f>+G70</f>
        <v>-7.3339839982509147E-2</v>
      </c>
      <c r="M70" s="15"/>
      <c r="N70" s="15"/>
      <c r="O70" s="15">
        <f ca="1">+C$11+C$12*$F70</f>
        <v>-7.2720484450617448E-2</v>
      </c>
      <c r="P70" s="15"/>
      <c r="Q70" s="17">
        <f>+C70-15018.5</f>
        <v>44082.218611320015</v>
      </c>
      <c r="R70" s="15"/>
      <c r="S70" s="15"/>
      <c r="T70" s="15"/>
      <c r="U70" s="15"/>
    </row>
    <row r="71" spans="1:31" ht="15" x14ac:dyDescent="0.25">
      <c r="A71" s="39" t="s">
        <v>73</v>
      </c>
      <c r="B71" s="40" t="str">
        <f>IF(Y71=0,"I","II")</f>
        <v>I</v>
      </c>
      <c r="C71" s="41">
        <v>59100.974732469767</v>
      </c>
      <c r="D71" s="42">
        <v>1.0740000000000001E-3</v>
      </c>
      <c r="E71" s="15">
        <f>+(C71-C$7)/C$8</f>
        <v>30593.357301718072</v>
      </c>
      <c r="F71" s="15">
        <f>ROUND(2*E71,0)/2</f>
        <v>30593.5</v>
      </c>
      <c r="G71" s="15">
        <f>+C71-(C$7+F71*C$8)</f>
        <v>-7.2998750227270648E-2</v>
      </c>
      <c r="H71" s="15"/>
      <c r="J71" s="15"/>
      <c r="L71" s="15">
        <f>+G71</f>
        <v>-7.2998750227270648E-2</v>
      </c>
      <c r="M71" s="15"/>
      <c r="N71" s="15"/>
      <c r="O71" s="15">
        <f ca="1">+C$11+C$12*$F71</f>
        <v>-7.2721858916906829E-2</v>
      </c>
      <c r="P71" s="15"/>
      <c r="Q71" s="17">
        <f>+C71-15018.5</f>
        <v>44082.474732469767</v>
      </c>
      <c r="R71" s="15"/>
      <c r="S71" s="15"/>
      <c r="T71" s="15"/>
      <c r="U71" s="15"/>
    </row>
    <row r="72" spans="1:31" ht="15" x14ac:dyDescent="0.25">
      <c r="A72" s="39" t="s">
        <v>73</v>
      </c>
      <c r="B72" s="40" t="str">
        <f>IF(Y72=0,"I","II")</f>
        <v>I</v>
      </c>
      <c r="C72" s="41">
        <v>59112.996250470169</v>
      </c>
      <c r="D72" s="42">
        <v>5.8200000000000005E-4</v>
      </c>
      <c r="E72" s="15">
        <f>+(C72-C$7)/C$8</f>
        <v>30616.857018624076</v>
      </c>
      <c r="F72" s="15">
        <f>ROUND(2*E72,0)/2</f>
        <v>30617</v>
      </c>
      <c r="G72" s="15">
        <f>+C72-(C$7+F72*C$8)</f>
        <v>-7.3143569825333543E-2</v>
      </c>
      <c r="H72" s="15"/>
      <c r="J72" s="15"/>
      <c r="L72" s="15">
        <f>+G72</f>
        <v>-7.3143569825333543E-2</v>
      </c>
      <c r="M72" s="15"/>
      <c r="N72" s="15"/>
      <c r="O72" s="15">
        <f ca="1">+C$11+C$12*$F72</f>
        <v>-7.2786458832507617E-2</v>
      </c>
      <c r="P72" s="15"/>
      <c r="Q72" s="17">
        <f>+C72-15018.5</f>
        <v>44094.496250470169</v>
      </c>
      <c r="R72" s="15"/>
      <c r="S72" s="15"/>
      <c r="T72" s="15"/>
      <c r="U72" s="15"/>
    </row>
    <row r="73" spans="1:31" ht="15" customHeight="1" x14ac:dyDescent="0.25">
      <c r="A73" s="39" t="s">
        <v>73</v>
      </c>
      <c r="B73" s="40" t="str">
        <f>IF(Y73=0,"I","II")</f>
        <v>I</v>
      </c>
      <c r="C73" s="41">
        <v>59113.252341920044</v>
      </c>
      <c r="D73" s="42">
        <v>1.0690000000000001E-3</v>
      </c>
      <c r="E73" s="15">
        <f>+(C73-C$7)/C$8</f>
        <v>30617.357627330388</v>
      </c>
      <c r="F73" s="15">
        <f>ROUND(2*E73,0)/2</f>
        <v>30617.5</v>
      </c>
      <c r="G73" s="15">
        <f>+C73-(C$7+F73*C$8)</f>
        <v>-7.2832179954275489E-2</v>
      </c>
      <c r="H73" s="15"/>
      <c r="J73" s="15"/>
      <c r="L73" s="15">
        <f>+G73</f>
        <v>-7.2832179954275489E-2</v>
      </c>
      <c r="M73" s="15"/>
      <c r="N73" s="15"/>
      <c r="O73" s="15">
        <f ca="1">+C$11+C$12*$F73</f>
        <v>-7.2787833298796997E-2</v>
      </c>
      <c r="P73" s="15"/>
      <c r="Q73" s="17">
        <f>+C73-15018.5</f>
        <v>44094.752341920044</v>
      </c>
      <c r="R73" s="15"/>
      <c r="S73" s="15"/>
      <c r="T73" s="15"/>
      <c r="U73" s="15"/>
    </row>
    <row r="74" spans="1:31" ht="15" customHeight="1" x14ac:dyDescent="0.2">
      <c r="A74" s="33" t="s">
        <v>71</v>
      </c>
      <c r="B74" s="34" t="s">
        <v>72</v>
      </c>
      <c r="C74" s="35">
        <v>59133.970020000001</v>
      </c>
      <c r="D74" s="35">
        <v>1.0499999999999999E-3</v>
      </c>
      <c r="E74" s="15">
        <f>+(C74-C$7)/C$8</f>
        <v>30657.856636674504</v>
      </c>
      <c r="F74" s="15">
        <f>ROUND(2*E74,0)/2</f>
        <v>30658</v>
      </c>
      <c r="G74" s="15">
        <f>+C74-(C$7+F74*C$8)</f>
        <v>-7.33389599918155E-2</v>
      </c>
      <c r="H74" s="15"/>
      <c r="J74" s="15"/>
      <c r="K74" s="15">
        <f>+G74</f>
        <v>-7.33389599918155E-2</v>
      </c>
      <c r="L74" s="15"/>
      <c r="M74" s="15"/>
      <c r="N74" s="15"/>
      <c r="O74" s="15">
        <f ca="1">+C$11+C$12*$F74</f>
        <v>-7.2899165068236682E-2</v>
      </c>
      <c r="P74" s="15"/>
      <c r="Q74" s="17">
        <f>+C74-15018.5</f>
        <v>44115.470020000001</v>
      </c>
      <c r="R74" s="15"/>
      <c r="S74" s="15"/>
      <c r="T74" s="15"/>
      <c r="U74" s="15"/>
    </row>
    <row r="75" spans="1:31" ht="15" customHeight="1" x14ac:dyDescent="0.2">
      <c r="A75" s="33" t="s">
        <v>71</v>
      </c>
      <c r="B75" s="34" t="s">
        <v>72</v>
      </c>
      <c r="C75" s="35">
        <v>59136.016450000003</v>
      </c>
      <c r="D75" s="35">
        <v>1.0499999999999999E-3</v>
      </c>
      <c r="E75" s="15">
        <f>+(C75-C$7)/C$8</f>
        <v>30661.857007149047</v>
      </c>
      <c r="F75" s="15">
        <f>ROUND(2*E75,0)/2</f>
        <v>30662</v>
      </c>
      <c r="G75" s="15">
        <f>+C75-(C$7+F75*C$8)</f>
        <v>-7.3149439987901133E-2</v>
      </c>
      <c r="H75" s="15"/>
      <c r="J75" s="15"/>
      <c r="K75" s="15">
        <f>+G75</f>
        <v>-7.3149439987901133E-2</v>
      </c>
      <c r="L75" s="15"/>
      <c r="M75" s="15"/>
      <c r="N75" s="15"/>
      <c r="O75" s="15">
        <f ca="1">+C$11+C$12*$F75</f>
        <v>-7.2910160798551713E-2</v>
      </c>
      <c r="P75" s="15"/>
      <c r="Q75" s="17">
        <f>+C75-15018.5</f>
        <v>44117.516450000003</v>
      </c>
      <c r="R75" s="15"/>
      <c r="S75" s="15"/>
      <c r="T75" s="15"/>
      <c r="U75" s="15"/>
    </row>
    <row r="76" spans="1:31" x14ac:dyDescent="0.2">
      <c r="A76" s="15"/>
      <c r="B76" s="15"/>
      <c r="C76" s="16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31" x14ac:dyDescent="0.2">
      <c r="A77" s="15"/>
      <c r="B77" s="15"/>
      <c r="C77" s="16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31" x14ac:dyDescent="0.2">
      <c r="A78" s="15"/>
      <c r="B78" s="15"/>
      <c r="C78" s="16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31" x14ac:dyDescent="0.2">
      <c r="A79" s="15"/>
      <c r="B79" s="15"/>
      <c r="C79" s="16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31" x14ac:dyDescent="0.2">
      <c r="A80" s="15"/>
      <c r="B80" s="15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x14ac:dyDescent="0.2">
      <c r="A81" s="15"/>
      <c r="B81" s="15"/>
      <c r="C81" s="16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x14ac:dyDescent="0.2">
      <c r="A82" s="15"/>
      <c r="B82" s="15"/>
      <c r="C82" s="16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x14ac:dyDescent="0.2">
      <c r="A83" s="15"/>
      <c r="B83" s="15"/>
      <c r="C83" s="16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x14ac:dyDescent="0.2">
      <c r="A84" s="15"/>
      <c r="B84" s="15"/>
      <c r="C84" s="16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x14ac:dyDescent="0.2">
      <c r="A85" s="15"/>
      <c r="B85" s="15"/>
      <c r="C85" s="16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x14ac:dyDescent="0.2">
      <c r="A86" s="15"/>
      <c r="B86" s="15"/>
      <c r="C86" s="16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x14ac:dyDescent="0.2">
      <c r="A87" s="15"/>
      <c r="B87" s="15"/>
      <c r="C87" s="16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x14ac:dyDescent="0.2">
      <c r="A88" s="15"/>
      <c r="B88" s="15"/>
      <c r="C88" s="16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x14ac:dyDescent="0.2">
      <c r="A89" s="15"/>
      <c r="B89" s="15"/>
      <c r="C89" s="16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x14ac:dyDescent="0.2">
      <c r="A90" s="15"/>
      <c r="B90" s="15"/>
      <c r="C90" s="16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 x14ac:dyDescent="0.2">
      <c r="A91" s="15"/>
      <c r="B91" s="15"/>
      <c r="C91" s="16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x14ac:dyDescent="0.2">
      <c r="A92" s="15"/>
      <c r="B92" s="15"/>
      <c r="C92" s="16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 x14ac:dyDescent="0.2">
      <c r="A93" s="15"/>
      <c r="B93" s="15"/>
      <c r="C93" s="16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 x14ac:dyDescent="0.2">
      <c r="A94" s="15"/>
      <c r="B94" s="15"/>
      <c r="C94" s="16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x14ac:dyDescent="0.2">
      <c r="A95" s="15"/>
      <c r="B95" s="15"/>
      <c r="C95" s="16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1" x14ac:dyDescent="0.2">
      <c r="A96" s="15"/>
      <c r="B96" s="15"/>
      <c r="C96" s="16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 x14ac:dyDescent="0.2">
      <c r="A97" s="15"/>
      <c r="B97" s="15"/>
      <c r="C97" s="16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 x14ac:dyDescent="0.2">
      <c r="A98" s="15"/>
      <c r="B98" s="15"/>
      <c r="C98" s="16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x14ac:dyDescent="0.2">
      <c r="A99" s="15"/>
      <c r="B99" s="15"/>
      <c r="C99" s="16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x14ac:dyDescent="0.2">
      <c r="A100" s="15"/>
      <c r="B100" s="15"/>
      <c r="C100" s="16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x14ac:dyDescent="0.2">
      <c r="A101" s="15"/>
      <c r="B101" s="15"/>
      <c r="C101" s="16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x14ac:dyDescent="0.2">
      <c r="A102" s="15"/>
      <c r="B102" s="15"/>
      <c r="C102" s="16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x14ac:dyDescent="0.2">
      <c r="A103" s="15"/>
      <c r="B103" s="15"/>
      <c r="C103" s="16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x14ac:dyDescent="0.2">
      <c r="A104" s="15"/>
      <c r="B104" s="15"/>
      <c r="C104" s="16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x14ac:dyDescent="0.2">
      <c r="A105" s="15"/>
      <c r="B105" s="15"/>
      <c r="C105" s="16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x14ac:dyDescent="0.2">
      <c r="A106" s="15"/>
      <c r="B106" s="15"/>
      <c r="C106" s="16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x14ac:dyDescent="0.2">
      <c r="A107" s="15"/>
      <c r="B107" s="15"/>
      <c r="C107" s="16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x14ac:dyDescent="0.2">
      <c r="A108" s="15"/>
      <c r="B108" s="15"/>
      <c r="C108" s="16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x14ac:dyDescent="0.2">
      <c r="A109" s="15"/>
      <c r="B109" s="15"/>
      <c r="C109" s="16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x14ac:dyDescent="0.2">
      <c r="A110" s="15"/>
      <c r="B110" s="15"/>
      <c r="C110" s="16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x14ac:dyDescent="0.2">
      <c r="A111" s="15"/>
      <c r="B111" s="15"/>
      <c r="C111" s="16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x14ac:dyDescent="0.2">
      <c r="A112" s="15"/>
      <c r="B112" s="15"/>
      <c r="C112" s="16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x14ac:dyDescent="0.2">
      <c r="A113" s="15"/>
      <c r="B113" s="15"/>
      <c r="C113" s="16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x14ac:dyDescent="0.2">
      <c r="A114" s="15"/>
      <c r="B114" s="15"/>
      <c r="C114" s="16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x14ac:dyDescent="0.2">
      <c r="A115" s="15"/>
      <c r="B115" s="15"/>
      <c r="C115" s="16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x14ac:dyDescent="0.2">
      <c r="A116" s="15"/>
      <c r="B116" s="15"/>
      <c r="C116" s="16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x14ac:dyDescent="0.2">
      <c r="A117" s="15"/>
      <c r="B117" s="15"/>
      <c r="C117" s="16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x14ac:dyDescent="0.2">
      <c r="A118" s="15"/>
      <c r="B118" s="15"/>
      <c r="C118" s="16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x14ac:dyDescent="0.2">
      <c r="A119" s="15"/>
      <c r="B119" s="15"/>
      <c r="C119" s="16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x14ac:dyDescent="0.2">
      <c r="A120" s="15"/>
      <c r="B120" s="15"/>
      <c r="C120" s="16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x14ac:dyDescent="0.2">
      <c r="A121" s="15"/>
      <c r="B121" s="15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x14ac:dyDescent="0.2">
      <c r="A122" s="15"/>
      <c r="B122" s="15"/>
      <c r="C122" s="16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x14ac:dyDescent="0.2">
      <c r="A123" s="15"/>
      <c r="B123" s="15"/>
      <c r="C123" s="16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x14ac:dyDescent="0.2">
      <c r="A124" s="15"/>
      <c r="B124" s="15"/>
      <c r="C124" s="16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x14ac:dyDescent="0.2">
      <c r="A125" s="15"/>
      <c r="B125" s="15"/>
      <c r="C125" s="16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 x14ac:dyDescent="0.2">
      <c r="A126" s="15"/>
      <c r="B126" s="15"/>
      <c r="C126" s="16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x14ac:dyDescent="0.2">
      <c r="A127" s="15"/>
      <c r="B127" s="15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x14ac:dyDescent="0.2">
      <c r="A128" s="15"/>
      <c r="B128" s="15"/>
      <c r="C128" s="16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x14ac:dyDescent="0.2">
      <c r="A129" s="15"/>
      <c r="B129" s="15"/>
      <c r="C129" s="16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x14ac:dyDescent="0.2">
      <c r="A130" s="15"/>
      <c r="B130" s="15"/>
      <c r="C130" s="16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x14ac:dyDescent="0.2">
      <c r="A131" s="15"/>
      <c r="B131" s="15"/>
      <c r="C131" s="16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x14ac:dyDescent="0.2">
      <c r="A132" s="15"/>
      <c r="B132" s="15"/>
      <c r="C132" s="16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x14ac:dyDescent="0.2">
      <c r="A133" s="15"/>
      <c r="B133" s="15"/>
      <c r="C133" s="16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x14ac:dyDescent="0.2">
      <c r="A134" s="15"/>
      <c r="B134" s="15"/>
      <c r="C134" s="16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x14ac:dyDescent="0.2">
      <c r="A135" s="15"/>
      <c r="B135" s="15"/>
      <c r="C135" s="16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x14ac:dyDescent="0.2">
      <c r="A136" s="15"/>
      <c r="B136" s="15"/>
      <c r="C136" s="16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x14ac:dyDescent="0.2">
      <c r="A137" s="15"/>
      <c r="B137" s="15"/>
      <c r="C137" s="16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x14ac:dyDescent="0.2">
      <c r="A138" s="15"/>
      <c r="B138" s="15"/>
      <c r="C138" s="16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x14ac:dyDescent="0.2">
      <c r="A139" s="15"/>
      <c r="B139" s="15"/>
      <c r="C139" s="16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x14ac:dyDescent="0.2">
      <c r="A140" s="15"/>
      <c r="B140" s="15"/>
      <c r="C140" s="16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x14ac:dyDescent="0.2">
      <c r="A141" s="15"/>
      <c r="B141" s="15"/>
      <c r="C141" s="16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x14ac:dyDescent="0.2">
      <c r="A142" s="15"/>
      <c r="B142" s="15"/>
      <c r="C142" s="16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x14ac:dyDescent="0.2">
      <c r="A143" s="15"/>
      <c r="B143" s="15"/>
      <c r="C143" s="16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x14ac:dyDescent="0.2">
      <c r="A144" s="15"/>
      <c r="B144" s="15"/>
      <c r="C144" s="16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x14ac:dyDescent="0.2">
      <c r="A145" s="15"/>
      <c r="B145" s="15"/>
      <c r="C145" s="16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x14ac:dyDescent="0.2">
      <c r="A146" s="15"/>
      <c r="B146" s="15"/>
      <c r="C146" s="16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x14ac:dyDescent="0.2">
      <c r="A147" s="15"/>
      <c r="B147" s="15"/>
      <c r="C147" s="16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x14ac:dyDescent="0.2">
      <c r="A148" s="15"/>
      <c r="B148" s="15"/>
      <c r="C148" s="16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x14ac:dyDescent="0.2">
      <c r="A149" s="15"/>
      <c r="B149" s="15"/>
      <c r="C149" s="16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x14ac:dyDescent="0.2">
      <c r="A150" s="15"/>
      <c r="B150" s="15"/>
      <c r="C150" s="16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x14ac:dyDescent="0.2">
      <c r="A151" s="15"/>
      <c r="B151" s="15"/>
      <c r="C151" s="16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x14ac:dyDescent="0.2">
      <c r="A152" s="15"/>
      <c r="B152" s="15"/>
      <c r="C152" s="16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x14ac:dyDescent="0.2">
      <c r="A153" s="15"/>
      <c r="B153" s="15"/>
      <c r="C153" s="16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x14ac:dyDescent="0.2">
      <c r="A154" s="15"/>
      <c r="B154" s="15"/>
      <c r="C154" s="16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x14ac:dyDescent="0.2">
      <c r="A155" s="15"/>
      <c r="B155" s="15"/>
      <c r="C155" s="16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x14ac:dyDescent="0.2">
      <c r="A156" s="15"/>
      <c r="B156" s="15"/>
      <c r="C156" s="16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 x14ac:dyDescent="0.2">
      <c r="A157" s="15"/>
      <c r="B157" s="15"/>
      <c r="C157" s="16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 x14ac:dyDescent="0.2">
      <c r="A158" s="15"/>
      <c r="B158" s="15"/>
      <c r="C158" s="16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x14ac:dyDescent="0.2">
      <c r="A159" s="15"/>
      <c r="B159" s="15"/>
      <c r="C159" s="16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 x14ac:dyDescent="0.2">
      <c r="A160" s="15"/>
      <c r="B160" s="15"/>
      <c r="C160" s="16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 x14ac:dyDescent="0.2">
      <c r="A161" s="15"/>
      <c r="B161" s="15"/>
      <c r="C161" s="16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x14ac:dyDescent="0.2">
      <c r="A162" s="15"/>
      <c r="B162" s="15"/>
      <c r="C162" s="16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 x14ac:dyDescent="0.2">
      <c r="A163" s="15"/>
      <c r="B163" s="15"/>
      <c r="C163" s="16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 x14ac:dyDescent="0.2">
      <c r="A164" s="15"/>
      <c r="B164" s="15"/>
      <c r="C164" s="16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 x14ac:dyDescent="0.2">
      <c r="A165" s="15"/>
      <c r="B165" s="15"/>
      <c r="C165" s="16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 x14ac:dyDescent="0.2">
      <c r="A166" s="15"/>
      <c r="B166" s="15"/>
      <c r="C166" s="16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x14ac:dyDescent="0.2">
      <c r="A167" s="15"/>
      <c r="B167" s="15"/>
      <c r="C167" s="16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 x14ac:dyDescent="0.2">
      <c r="A168" s="15"/>
      <c r="B168" s="15"/>
      <c r="C168" s="16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:21" x14ac:dyDescent="0.2">
      <c r="A169" s="15"/>
      <c r="B169" s="15"/>
      <c r="C169" s="16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x14ac:dyDescent="0.2">
      <c r="A170" s="15"/>
      <c r="B170" s="15"/>
      <c r="C170" s="16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 x14ac:dyDescent="0.2">
      <c r="A171" s="15"/>
      <c r="B171" s="15"/>
      <c r="C171" s="16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 x14ac:dyDescent="0.2">
      <c r="A172" s="15"/>
      <c r="B172" s="15"/>
      <c r="C172" s="16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 x14ac:dyDescent="0.2">
      <c r="A173" s="15"/>
      <c r="B173" s="15"/>
      <c r="C173" s="16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">
      <c r="A174" s="15"/>
      <c r="B174" s="15"/>
      <c r="C174" s="16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x14ac:dyDescent="0.2">
      <c r="A175" s="15"/>
      <c r="B175" s="15"/>
      <c r="C175" s="16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x14ac:dyDescent="0.2">
      <c r="A176" s="15"/>
      <c r="B176" s="15"/>
      <c r="C176" s="16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21" x14ac:dyDescent="0.2">
      <c r="A177" s="15"/>
      <c r="B177" s="15"/>
      <c r="C177" s="16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 x14ac:dyDescent="0.2">
      <c r="A178" s="15"/>
      <c r="B178" s="15"/>
      <c r="C178" s="16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x14ac:dyDescent="0.2">
      <c r="A179" s="15"/>
      <c r="B179" s="15"/>
      <c r="C179" s="16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x14ac:dyDescent="0.2">
      <c r="A180" s="15"/>
      <c r="B180" s="15"/>
      <c r="C180" s="16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 x14ac:dyDescent="0.2">
      <c r="A181" s="15"/>
      <c r="B181" s="15"/>
      <c r="C181" s="16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:21" x14ac:dyDescent="0.2">
      <c r="A182" s="15"/>
      <c r="B182" s="15"/>
      <c r="C182" s="16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21" x14ac:dyDescent="0.2">
      <c r="A183" s="15"/>
      <c r="B183" s="15"/>
      <c r="C183" s="16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:21" x14ac:dyDescent="0.2">
      <c r="A184" s="15"/>
      <c r="B184" s="15"/>
      <c r="C184" s="16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1:21" x14ac:dyDescent="0.2">
      <c r="A185" s="15"/>
      <c r="B185" s="15"/>
      <c r="C185" s="16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1:21" x14ac:dyDescent="0.2">
      <c r="A186" s="15"/>
      <c r="B186" s="15"/>
      <c r="C186" s="16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1:21" x14ac:dyDescent="0.2">
      <c r="A187" s="15"/>
      <c r="B187" s="15"/>
      <c r="C187" s="16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1:21" x14ac:dyDescent="0.2">
      <c r="A188" s="15"/>
      <c r="B188" s="15"/>
      <c r="C188" s="16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1:21" x14ac:dyDescent="0.2">
      <c r="A189" s="15"/>
      <c r="B189" s="15"/>
      <c r="C189" s="16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1:21" x14ac:dyDescent="0.2">
      <c r="A190" s="15"/>
      <c r="B190" s="15"/>
      <c r="C190" s="16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1:21" x14ac:dyDescent="0.2">
      <c r="A191" s="15"/>
      <c r="B191" s="15"/>
      <c r="C191" s="16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1:21" x14ac:dyDescent="0.2">
      <c r="A192" s="15"/>
      <c r="B192" s="15"/>
      <c r="C192" s="16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 x14ac:dyDescent="0.2">
      <c r="A193" s="15"/>
      <c r="B193" s="15"/>
      <c r="C193" s="16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 x14ac:dyDescent="0.2">
      <c r="A194" s="15"/>
      <c r="B194" s="15"/>
      <c r="C194" s="16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 x14ac:dyDescent="0.2">
      <c r="A195" s="15"/>
      <c r="B195" s="15"/>
      <c r="C195" s="16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 x14ac:dyDescent="0.2">
      <c r="A196" s="15"/>
      <c r="B196" s="15"/>
      <c r="C196" s="16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 x14ac:dyDescent="0.2">
      <c r="A197" s="15"/>
      <c r="B197" s="15"/>
      <c r="C197" s="16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 x14ac:dyDescent="0.2">
      <c r="A198" s="15"/>
      <c r="B198" s="15"/>
      <c r="C198" s="16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 x14ac:dyDescent="0.2">
      <c r="A199" s="15"/>
      <c r="B199" s="15"/>
      <c r="C199" s="16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 x14ac:dyDescent="0.2">
      <c r="A200" s="15"/>
      <c r="B200" s="15"/>
      <c r="C200" s="16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 x14ac:dyDescent="0.2">
      <c r="A201" s="15"/>
      <c r="B201" s="15"/>
      <c r="C201" s="16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:21" x14ac:dyDescent="0.2">
      <c r="A202" s="15"/>
      <c r="B202" s="15"/>
      <c r="C202" s="16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1:21" x14ac:dyDescent="0.2">
      <c r="A203" s="15"/>
      <c r="B203" s="15"/>
      <c r="C203" s="16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1:21" x14ac:dyDescent="0.2">
      <c r="A204" s="15"/>
      <c r="B204" s="15"/>
      <c r="C204" s="16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1:21" x14ac:dyDescent="0.2">
      <c r="A205" s="15"/>
      <c r="B205" s="15"/>
      <c r="C205" s="16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1:21" x14ac:dyDescent="0.2">
      <c r="A206" s="15"/>
      <c r="B206" s="15"/>
      <c r="C206" s="16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1:21" x14ac:dyDescent="0.2">
      <c r="A207" s="15"/>
      <c r="B207" s="15"/>
      <c r="C207" s="16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1:21" x14ac:dyDescent="0.2">
      <c r="A208" s="15"/>
      <c r="B208" s="15"/>
      <c r="C208" s="16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1:21" x14ac:dyDescent="0.2">
      <c r="A209" s="15"/>
      <c r="B209" s="15"/>
      <c r="C209" s="16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1:21" x14ac:dyDescent="0.2">
      <c r="A210" s="15"/>
      <c r="B210" s="15"/>
      <c r="C210" s="16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:21" x14ac:dyDescent="0.2">
      <c r="A211" s="15"/>
      <c r="B211" s="15"/>
      <c r="C211" s="16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1:21" x14ac:dyDescent="0.2">
      <c r="A212" s="15"/>
      <c r="B212" s="15"/>
      <c r="C212" s="16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1:21" x14ac:dyDescent="0.2">
      <c r="A213" s="15"/>
      <c r="B213" s="15"/>
      <c r="C213" s="16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1:21" x14ac:dyDescent="0.2">
      <c r="A214" s="15"/>
      <c r="B214" s="15"/>
      <c r="C214" s="16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:21" x14ac:dyDescent="0.2">
      <c r="A215" s="15"/>
      <c r="B215" s="15"/>
      <c r="C215" s="16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1:21" x14ac:dyDescent="0.2">
      <c r="A216" s="15"/>
      <c r="B216" s="15"/>
      <c r="C216" s="16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1:21" x14ac:dyDescent="0.2">
      <c r="A217" s="15"/>
      <c r="B217" s="15"/>
      <c r="C217" s="16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1:21" x14ac:dyDescent="0.2">
      <c r="A218" s="15"/>
      <c r="B218" s="15"/>
      <c r="C218" s="16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1:21" x14ac:dyDescent="0.2">
      <c r="A219" s="15"/>
      <c r="B219" s="15"/>
      <c r="C219" s="16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1:21" x14ac:dyDescent="0.2">
      <c r="A220" s="15"/>
      <c r="B220" s="15"/>
      <c r="C220" s="16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1:21" x14ac:dyDescent="0.2">
      <c r="A221" s="15"/>
      <c r="B221" s="15"/>
      <c r="C221" s="16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1:21" x14ac:dyDescent="0.2">
      <c r="A222" s="15"/>
      <c r="B222" s="15"/>
      <c r="C222" s="16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21" x14ac:dyDescent="0.2">
      <c r="A223" s="15"/>
      <c r="B223" s="15"/>
      <c r="C223" s="16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21" x14ac:dyDescent="0.2">
      <c r="A224" s="15"/>
      <c r="B224" s="15"/>
      <c r="C224" s="16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x14ac:dyDescent="0.2">
      <c r="A225" s="15"/>
      <c r="B225" s="15"/>
      <c r="C225" s="16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x14ac:dyDescent="0.2">
      <c r="A226" s="15"/>
      <c r="B226" s="15"/>
      <c r="C226" s="16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:21" x14ac:dyDescent="0.2">
      <c r="A227" s="15"/>
      <c r="B227" s="15"/>
      <c r="C227" s="16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1:21" x14ac:dyDescent="0.2">
      <c r="A228" s="15"/>
      <c r="B228" s="15"/>
      <c r="C228" s="16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1:21" x14ac:dyDescent="0.2">
      <c r="A229" s="15"/>
      <c r="B229" s="15"/>
      <c r="C229" s="16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1:21" x14ac:dyDescent="0.2">
      <c r="A230" s="15"/>
      <c r="B230" s="15"/>
      <c r="C230" s="16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1:21" x14ac:dyDescent="0.2">
      <c r="A231" s="15"/>
      <c r="B231" s="15"/>
      <c r="C231" s="16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1:21" x14ac:dyDescent="0.2">
      <c r="A232" s="15"/>
      <c r="B232" s="15"/>
      <c r="C232" s="16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 x14ac:dyDescent="0.2">
      <c r="A233" s="15"/>
      <c r="B233" s="15"/>
      <c r="C233" s="16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1:21" x14ac:dyDescent="0.2">
      <c r="A234" s="15"/>
      <c r="B234" s="15"/>
      <c r="C234" s="16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1:21" x14ac:dyDescent="0.2">
      <c r="A235" s="15"/>
      <c r="B235" s="15"/>
      <c r="C235" s="16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1:21" x14ac:dyDescent="0.2">
      <c r="A236" s="15"/>
      <c r="B236" s="15"/>
      <c r="C236" s="16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1:21" x14ac:dyDescent="0.2">
      <c r="A237" s="15"/>
      <c r="B237" s="15"/>
      <c r="C237" s="16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:21" x14ac:dyDescent="0.2">
      <c r="A238" s="15"/>
      <c r="B238" s="15"/>
      <c r="C238" s="16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:21" x14ac:dyDescent="0.2">
      <c r="A239" s="15"/>
      <c r="B239" s="15"/>
      <c r="C239" s="16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:21" x14ac:dyDescent="0.2">
      <c r="A240" s="15"/>
      <c r="B240" s="15"/>
      <c r="C240" s="16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1:21" x14ac:dyDescent="0.2">
      <c r="A241" s="15"/>
      <c r="B241" s="15"/>
      <c r="C241" s="16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 x14ac:dyDescent="0.2">
      <c r="A242" s="15"/>
      <c r="B242" s="15"/>
      <c r="C242" s="16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1:21" x14ac:dyDescent="0.2">
      <c r="A243" s="15"/>
      <c r="B243" s="15"/>
      <c r="C243" s="16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1:21" x14ac:dyDescent="0.2">
      <c r="A244" s="15"/>
      <c r="B244" s="15"/>
      <c r="C244" s="16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1:21" x14ac:dyDescent="0.2">
      <c r="A245" s="15"/>
      <c r="B245" s="15"/>
      <c r="C245" s="16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1:21" x14ac:dyDescent="0.2">
      <c r="C246" s="13"/>
      <c r="D246" s="13"/>
    </row>
    <row r="247" spans="1:21" x14ac:dyDescent="0.2">
      <c r="C247" s="13"/>
      <c r="D247" s="13"/>
    </row>
    <row r="248" spans="1:21" x14ac:dyDescent="0.2">
      <c r="C248" s="13"/>
      <c r="D248" s="13"/>
    </row>
    <row r="249" spans="1:21" x14ac:dyDescent="0.2">
      <c r="C249" s="13"/>
      <c r="D249" s="13"/>
    </row>
    <row r="250" spans="1:21" x14ac:dyDescent="0.2">
      <c r="C250" s="13"/>
      <c r="D250" s="13"/>
    </row>
    <row r="251" spans="1:21" x14ac:dyDescent="0.2">
      <c r="C251" s="13"/>
      <c r="D251" s="13"/>
    </row>
    <row r="252" spans="1:21" x14ac:dyDescent="0.2">
      <c r="C252" s="13"/>
      <c r="D252" s="13"/>
    </row>
    <row r="253" spans="1:21" x14ac:dyDescent="0.2">
      <c r="C253" s="13"/>
      <c r="D253" s="13"/>
    </row>
    <row r="254" spans="1:21" x14ac:dyDescent="0.2">
      <c r="C254" s="13"/>
      <c r="D254" s="13"/>
    </row>
    <row r="255" spans="1:21" x14ac:dyDescent="0.2">
      <c r="C255" s="13"/>
      <c r="D255" s="13"/>
    </row>
    <row r="256" spans="1:21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</sheetData>
  <sortState xmlns:xlrd2="http://schemas.microsoft.com/office/spreadsheetml/2017/richdata2" ref="A21:AR157">
    <sortCondition ref="C21:C157"/>
  </sortState>
  <phoneticPr fontId="8" type="noConversion"/>
  <hyperlinks>
    <hyperlink ref="H63078" r:id="rId1" display="http://vsolj.cetus-net.org/bulletin.html" xr:uid="{00000000-0004-0000-0000-000000000000}"/>
    <hyperlink ref="H63071" r:id="rId2" display="https://www.aavso.org/ejaavso" xr:uid="{00000000-0004-0000-0000-000001000000}"/>
    <hyperlink ref="I63078" r:id="rId3" display="http://vsolj.cetus-net.org/bulletin.html" xr:uid="{00000000-0004-0000-0000-000002000000}"/>
    <hyperlink ref="AQ56729" r:id="rId4" display="http://cdsbib.u-strasbg.fr/cgi-bin/cdsbib?1990RMxAA..21..381G" xr:uid="{00000000-0004-0000-0000-000003000000}"/>
    <hyperlink ref="H63075" r:id="rId5" display="https://www.aavso.org/ejaavso" xr:uid="{00000000-0004-0000-0000-000004000000}"/>
    <hyperlink ref="AP4093" r:id="rId6" display="http://cdsbib.u-strasbg.fr/cgi-bin/cdsbib?1990RMxAA..21..381G" xr:uid="{00000000-0004-0000-0000-000005000000}"/>
    <hyperlink ref="AP4096" r:id="rId7" display="http://cdsbib.u-strasbg.fr/cgi-bin/cdsbib?1990RMxAA..21..381G" xr:uid="{00000000-0004-0000-0000-000006000000}"/>
    <hyperlink ref="AP4094" r:id="rId8" display="http://cdsbib.u-strasbg.fr/cgi-bin/cdsbib?1990RMxAA..21..381G" xr:uid="{00000000-0004-0000-0000-000007000000}"/>
    <hyperlink ref="AP4078" r:id="rId9" display="http://cdsbib.u-strasbg.fr/cgi-bin/cdsbib?1990RMxAA..21..381G" xr:uid="{00000000-0004-0000-0000-000008000000}"/>
    <hyperlink ref="AQ4307" r:id="rId10" display="http://cdsbib.u-strasbg.fr/cgi-bin/cdsbib?1990RMxAA..21..381G" xr:uid="{00000000-0004-0000-0000-000009000000}"/>
    <hyperlink ref="AQ4311" r:id="rId11" display="http://cdsbib.u-strasbg.fr/cgi-bin/cdsbib?1990RMxAA..21..381G" xr:uid="{00000000-0004-0000-0000-00000A000000}"/>
    <hyperlink ref="AQ63991" r:id="rId12" display="http://cdsbib.u-strasbg.fr/cgi-bin/cdsbib?1990RMxAA..21..381G" xr:uid="{00000000-0004-0000-0000-00000B000000}"/>
    <hyperlink ref="I1199" r:id="rId13" display="http://vsolj.cetus-net.org/bulletin.html" xr:uid="{00000000-0004-0000-0000-00000C000000}"/>
    <hyperlink ref="H1199" r:id="rId14" display="http://vsolj.cetus-net.org/bulletin.html" xr:uid="{00000000-0004-0000-0000-00000D000000}"/>
    <hyperlink ref="AQ64652" r:id="rId15" display="http://cdsbib.u-strasbg.fr/cgi-bin/cdsbib?1990RMxAA..21..381G" xr:uid="{00000000-0004-0000-0000-00000E000000}"/>
    <hyperlink ref="AQ64651" r:id="rId16" display="http://cdsbib.u-strasbg.fr/cgi-bin/cdsbib?1990RMxAA..21..381G" xr:uid="{00000000-0004-0000-0000-00000F000000}"/>
    <hyperlink ref="AP2369" r:id="rId17" display="http://cdsbib.u-strasbg.fr/cgi-bin/cdsbib?1990RMxAA..21..381G" xr:uid="{00000000-0004-0000-0000-000010000000}"/>
    <hyperlink ref="AP2387" r:id="rId18" display="http://cdsbib.u-strasbg.fr/cgi-bin/cdsbib?1990RMxAA..21..381G" xr:uid="{00000000-0004-0000-0000-000011000000}"/>
    <hyperlink ref="AP2388" r:id="rId19" display="http://cdsbib.u-strasbg.fr/cgi-bin/cdsbib?1990RMxAA..21..381G" xr:uid="{00000000-0004-0000-0000-000012000000}"/>
    <hyperlink ref="AP2384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2023-07-29T07:02:31Z</dcterms:modified>
</cp:coreProperties>
</file>