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66EBAC8-69B1-47C2-908E-CC607221CF01}" xr6:coauthVersionLast="47" xr6:coauthVersionMax="47" xr10:uidLastSave="{00000000-0000-0000-0000-000000000000}"/>
  <bookViews>
    <workbookView xWindow="14490" yWindow="780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 s="1"/>
  <c r="G22" i="1" s="1"/>
  <c r="I22" i="1" s="1"/>
  <c r="E23" i="1"/>
  <c r="F23" i="1" s="1"/>
  <c r="G23" i="1" s="1"/>
  <c r="I23" i="1" s="1"/>
  <c r="Q22" i="1"/>
  <c r="Q23" i="1"/>
  <c r="F11" i="1"/>
  <c r="C21" i="1"/>
  <c r="E21" i="1" s="1"/>
  <c r="F21" i="1" s="1"/>
  <c r="G21" i="1" s="1"/>
  <c r="H21" i="1" s="1"/>
  <c r="A21" i="1"/>
  <c r="H20" i="1" s="1"/>
  <c r="G11" i="1"/>
  <c r="E14" i="1"/>
  <c r="E15" i="1" s="1"/>
  <c r="C11" i="1"/>
  <c r="C12" i="1"/>
  <c r="Q21" i="1" l="1"/>
  <c r="C17" i="1"/>
  <c r="C16" i="1"/>
  <c r="D18" i="1" s="1"/>
  <c r="O23" i="1"/>
  <c r="S23" i="1" s="1"/>
  <c r="O24" i="1"/>
  <c r="S24" i="1" s="1"/>
  <c r="C15" i="1"/>
  <c r="O21" i="1"/>
  <c r="S21" i="1" s="1"/>
  <c r="O22" i="1"/>
  <c r="S22" i="1" s="1"/>
  <c r="O26" i="1"/>
  <c r="S26" i="1" s="1"/>
  <c r="O25" i="1"/>
  <c r="S25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<sst xmlns="http://schemas.openxmlformats.org/spreadsheetml/2006/main" count="64" uniqueCount="54">
  <si>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</si>
  <si>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</si>
  <si>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</si>
  <si>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</si>
  <si>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</si>
  <si>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</si>
  <si>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</si>
  <si>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</si>
  <si>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</si>
  <si>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</si>
  <si>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</si>
  <si>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</si>
  <si>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</si>
  <si>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</si>
  <si>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</si>
  <si>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</si>
  <si>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</si>
  <si>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</si>
  <si>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</si>
  <si>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</si>
  <si>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</si>
  <si>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</si>
  <si>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</si>
  <si>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</si>
  <si>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</si>
  <si>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</si>
  <si>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</si>
  <si>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</si>
  <si>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</si>
  <si>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</si>
  <si>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</si>
  <si>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</si>
  <si>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</si>
  <si>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</si>
  <si>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</si>
  <si>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</si>
  <si>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</si>
  <si>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</si>
  <si>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</si>
  <si>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</si>
  <si>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</si>
  <si>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</si>
  <si>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V0632 Sco</t>
  </si>
  <si>
    <t>V0632 Sco / GSC 7891-0053</t>
  </si>
  <si>
    <t>Sco_V0632.xls</t>
  </si>
  <si>
    <t>EA</t>
  </si>
  <si>
    <t>Sco</t>
  </si>
  <si>
    <t>G7891-0053</t>
  </si>
  <si>
    <t>Malkov</t>
  </si>
  <si>
    <t>VSS_2013-01-28</t>
  </si>
  <si>
    <t>I</t>
  </si>
  <si>
    <t>VSS</t>
  </si>
  <si>
    <t>JAVSO 49, 251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</si>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</sst>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V0632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C-4C46-9D80-D48352F5DA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">
                  <c:v>-0.23097199999756413</c:v>
                </c:pt>
                <c:pt idx="2">
                  <c:v>-0.22912200000428129</c:v>
                </c:pt>
                <c:pt idx="3">
                  <c:v>-0.23106800000095973</c:v>
                </c:pt>
                <c:pt idx="4">
                  <c:v>-0.23065800000040326</c:v>
                </c:pt>
                <c:pt idx="5">
                  <c:v>-0.23092600000381935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EC-4C46-9D80-D48352F5DA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EC-4C46-9D80-D48352F5DA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EC-4C46-9D80-D48352F5DA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EC-4C46-9D80-D48352F5DA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EC-4C46-9D80-D48352F5DA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EC-4C46-9D80-D48352F5DA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-2.0532915380746253E-3</c:v>
                </c:pt>
                <c:pt idx="1">
                  <c:v>-0.21800114168606011</c:v>
                </c:pt>
                <c:pt idx="2">
                  <c:v>-0.21806452898503512</c:v>
                </c:pt>
                <c:pt idx="3">
                  <c:v>-0.23812027038072098</c:v>
                </c:pt>
                <c:pt idx="4">
                  <c:v>-0.23812027038072098</c:v>
                </c:pt>
                <c:pt idx="5">
                  <c:v>-0.2383864970364159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EC-4C46-9D80-D48352F5DA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EC-4C46-9D80-D48352F5D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6928"/>
        <c:axId val="1"/>
      </c:scatterChart>
      <c:valAx>
        <c:axId val="765806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6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9ACAF10-D1A7-F34C-3DB5-0FAA15A33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7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24</v>
      </c>
      <c r="B2" t="s">
        <v>45</v>
      </c>
      <c r="C2" s="31" t="s">
        <v>41</v>
      </c>
      <c r="D2" s="3" t="s">
        <v>46</v>
      </c>
      <c r="E2" s="32" t="s">
        <v>42</v>
      </c>
      <c r="F2" t="s">
        <v>47</v>
      </c>
    </row>
    <row r="3" spans="1:7" ht="13.5" thickBot="1" x14ac:dyDescent="0.25">
      <c r="E3" t="s">
        <v>47</v>
      </c>
    </row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29049.52</v>
      </c>
      <c r="D7" s="30" t="s">
        <v>48</v>
      </c>
    </row>
    <row r="8" spans="1:7" x14ac:dyDescent="0.2">
      <c r="A8" t="s">
        <v>3</v>
      </c>
      <c r="C8" s="8">
        <v>1.610168</v>
      </c>
      <c r="D8" s="30" t="s">
        <v>48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INTERCEPT(INDIRECT($G$11):G989,INDIRECT($F$11):F989)</f>
        <v>-2.0532915380746253E-3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SLOPE(INDIRECT($G$11):G989,INDIRECT($F$11):F989)</f>
        <v>-1.2677459794997387E-5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59968.720478819443</v>
      </c>
    </row>
    <row r="15" spans="1:7" x14ac:dyDescent="0.2">
      <c r="A15" s="12" t="s">
        <v>17</v>
      </c>
      <c r="B15" s="10"/>
      <c r="C15" s="13">
        <f ca="1">(C7+C11)+(C8+C12)*INT(MAX(F21:F3530))</f>
        <v>59066.03346950296</v>
      </c>
      <c r="D15" s="14" t="s">
        <v>38</v>
      </c>
      <c r="E15" s="15">
        <f ca="1">ROUND(2*(E14-$C$7)/$C$8,0)/2+E13</f>
        <v>19203.5</v>
      </c>
    </row>
    <row r="16" spans="1:7" x14ac:dyDescent="0.2">
      <c r="A16" s="16" t="s">
        <v>4</v>
      </c>
      <c r="B16" s="10"/>
      <c r="C16" s="17">
        <f ca="1">+C8+C12</f>
        <v>1.610155322540205</v>
      </c>
      <c r="D16" s="14" t="s">
        <v>39</v>
      </c>
      <c r="E16" s="24">
        <f ca="1">ROUND(2*(E14-$C$15)/$C$16,0)/2+E13</f>
        <v>561.5</v>
      </c>
    </row>
    <row r="17" spans="1:19" ht="13.5" thickBot="1" x14ac:dyDescent="0.25">
      <c r="A17" s="14" t="s">
        <v>29</v>
      </c>
      <c r="B17" s="10"/>
      <c r="C17" s="10">
        <f>COUNT(C21:C2188)</f>
        <v>6</v>
      </c>
      <c r="D17" s="14" t="s">
        <v>33</v>
      </c>
      <c r="E17" s="18">
        <f ca="1">+$C$15+$C$16*E16-15018.5-$C$9/24</f>
        <v>44952.031516442621</v>
      </c>
    </row>
    <row r="18" spans="1:19" ht="14.25" thickTop="1" thickBot="1" x14ac:dyDescent="0.25">
      <c r="A18" s="16" t="s">
        <v>5</v>
      </c>
      <c r="B18" s="10"/>
      <c r="C18" s="19">
        <f ca="1">+C15</f>
        <v>59066.03346950296</v>
      </c>
      <c r="D18" s="20">
        <f ca="1">+C16</f>
        <v>1.610155322540205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SQRT(SUM(S21:S47)/(COUNT(S21:S47)-1))</f>
        <v>9.5478358755323994E-3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" customHeight="1" x14ac:dyDescent="0.2">
      <c r="A21" t="str">
        <f>D7</f>
        <v>Malkov</v>
      </c>
      <c r="C21" s="8">
        <f>C$7</f>
        <v>29049.52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-2.0532915380746253E-3</v>
      </c>
      <c r="Q21" s="2">
        <f>+C21-15018.5</f>
        <v>14031.02</v>
      </c>
      <c r="S21">
        <f ca="1">+(O21-G21)^2</f>
        <v>4.2160061403288603E-6</v>
      </c>
    </row>
    <row r="22" spans="1:19" ht="12" customHeight="1" x14ac:dyDescent="0.2">
      <c r="A22" s="33" t="s">
        <v>49</v>
      </c>
      <c r="B22" s="34" t="s">
        <v>50</v>
      </c>
      <c r="C22" s="35">
        <v>56476.890740000003</v>
      </c>
      <c r="D22" s="35">
        <v>1.32E-3</v>
      </c>
      <c r="E22">
        <f>+(C22-C$7)/C$8</f>
        <v>17033.856554098704</v>
      </c>
      <c r="F22">
        <f>ROUND(2*E22,0)/2</f>
        <v>17034</v>
      </c>
      <c r="G22">
        <f>+C22-(C$7+F22*C$8)</f>
        <v>-0.23097199999756413</v>
      </c>
      <c r="I22">
        <f>+G22</f>
        <v>-0.23097199999756413</v>
      </c>
      <c r="O22">
        <f ca="1">+C$11+C$12*$F22</f>
        <v>-0.21800114168606011</v>
      </c>
      <c r="Q22" s="2">
        <f>+C22-15018.5</f>
        <v>41458.390740000003</v>
      </c>
      <c r="S22">
        <f ca="1">+(O22-G22)^2</f>
        <v>1.6824316533711289E-4</v>
      </c>
    </row>
    <row r="23" spans="1:19" ht="12" customHeight="1" x14ac:dyDescent="0.2">
      <c r="A23" s="33" t="s">
        <v>49</v>
      </c>
      <c r="B23" s="34" t="s">
        <v>50</v>
      </c>
      <c r="C23" s="35">
        <v>56484.943429999999</v>
      </c>
      <c r="D23" s="35">
        <v>2.0799999999999998E-3</v>
      </c>
      <c r="E23">
        <f>+(C23-C$7)/C$8</f>
        <v>17038.857703047135</v>
      </c>
      <c r="F23">
        <f>ROUND(2*E23,0)/2</f>
        <v>17039</v>
      </c>
      <c r="G23">
        <f>+C23-(C$7+F23*C$8)</f>
        <v>-0.22912200000428129</v>
      </c>
      <c r="I23">
        <f>+G23</f>
        <v>-0.22912200000428129</v>
      </c>
      <c r="O23">
        <f ca="1">+C$11+C$12*$F23</f>
        <v>-0.21806452898503512</v>
      </c>
      <c r="Q23" s="2">
        <f>+C23-15018.5</f>
        <v>41466.443429999999</v>
      </c>
      <c r="S23">
        <f ca="1">+(O23-G23)^2</f>
        <v>1.22267665341469E-4</v>
      </c>
    </row>
    <row r="24" spans="1:19" ht="12" customHeight="1" x14ac:dyDescent="0.2">
      <c r="A24" s="36" t="s">
        <v>52</v>
      </c>
      <c r="B24" s="37" t="s">
        <v>53</v>
      </c>
      <c r="C24" s="38">
        <v>59032.22726</v>
      </c>
      <c r="D24" s="38">
        <v>1.8E-3</v>
      </c>
      <c r="E24">
        <f>+(C24-C$7)/C$8</f>
        <v>18620.856494477594</v>
      </c>
      <c r="F24">
        <f>ROUND(2*E24,0)/2</f>
        <v>18621</v>
      </c>
      <c r="G24">
        <f>+C24-(C$7+F24*C$8)</f>
        <v>-0.23106800000095973</v>
      </c>
      <c r="I24">
        <f>+G24</f>
        <v>-0.23106800000095973</v>
      </c>
      <c r="O24">
        <f ca="1">+C$11+C$12*$F24</f>
        <v>-0.23812027038072098</v>
      </c>
      <c r="Q24" s="2">
        <f>+C24-15018.5</f>
        <v>44013.72726</v>
      </c>
      <c r="S24">
        <f ca="1">+(O24-G24)^2</f>
        <v>4.9734517509257881E-5</v>
      </c>
    </row>
    <row r="25" spans="1:19" ht="12" customHeight="1" x14ac:dyDescent="0.2">
      <c r="A25" s="36" t="s">
        <v>52</v>
      </c>
      <c r="B25" s="37" t="s">
        <v>53</v>
      </c>
      <c r="C25" s="38">
        <v>59032.22767</v>
      </c>
      <c r="D25" s="38">
        <v>1.7700000000000001E-3</v>
      </c>
      <c r="E25">
        <f>+(C25-C$7)/C$8</f>
        <v>18620.856749109407</v>
      </c>
      <c r="F25">
        <f>ROUND(2*E25,0)/2</f>
        <v>18621</v>
      </c>
      <c r="G25">
        <f>+C25-(C$7+F25*C$8)</f>
        <v>-0.23065800000040326</v>
      </c>
      <c r="I25">
        <f>+G25</f>
        <v>-0.23065800000040326</v>
      </c>
      <c r="O25">
        <f ca="1">+C$11+C$12*$F25</f>
        <v>-0.23812027038072098</v>
      </c>
      <c r="Q25" s="2">
        <f>+C25-15018.5</f>
        <v>44013.72767</v>
      </c>
      <c r="S25">
        <f ca="1">+(O25-G25)^2</f>
        <v>5.568547922896709E-5</v>
      </c>
    </row>
    <row r="26" spans="1:19" ht="12" customHeight="1" x14ac:dyDescent="0.2">
      <c r="A26" s="36" t="s">
        <v>52</v>
      </c>
      <c r="B26" s="37" t="s">
        <v>53</v>
      </c>
      <c r="C26" s="38">
        <v>59066.040930000003</v>
      </c>
      <c r="D26" s="38">
        <v>1.6999999999999999E-3</v>
      </c>
      <c r="E26">
        <f>+(C26-C$7)/C$8</f>
        <v>18641.856582667151</v>
      </c>
      <c r="F26">
        <f>ROUND(2*E26,0)/2</f>
        <v>18642</v>
      </c>
      <c r="G26">
        <f>+C26-(C$7+F26*C$8)</f>
        <v>-0.23092600000381935</v>
      </c>
      <c r="I26">
        <f>+G26</f>
        <v>-0.23092600000381935</v>
      </c>
      <c r="O26">
        <f ca="1">+C$11+C$12*$F26</f>
        <v>-0.2383864970364159</v>
      </c>
      <c r="Q26" s="2">
        <f>+C26-15018.5</f>
        <v>44047.540930000003</v>
      </c>
      <c r="S26">
        <f ca="1">+(O26-G26)^2</f>
        <v>5.5659015973381882E-5</v>
      </c>
    </row>
    <row r="27" spans="1:19" ht="12" customHeight="1" x14ac:dyDescent="0.2">
      <c r="C27" s="8"/>
      <c r="D27" s="8"/>
      <c r="Q27" s="2"/>
    </row>
    <row r="28" spans="1:19" ht="12" customHeight="1" x14ac:dyDescent="0.2">
      <c r="C28" s="8"/>
      <c r="D28" s="8"/>
      <c r="Q28" s="2"/>
    </row>
    <row r="29" spans="1:19" ht="12" customHeight="1" x14ac:dyDescent="0.2">
      <c r="C29" s="8"/>
      <c r="D29" s="8"/>
      <c r="Q29" s="2"/>
    </row>
    <row r="30" spans="1:19" ht="12" customHeight="1" x14ac:dyDescent="0.2">
      <c r="C30" s="8"/>
      <c r="D30" s="8"/>
      <c r="Q30" s="2"/>
    </row>
    <row r="31" spans="1:19" ht="12" customHeight="1" x14ac:dyDescent="0.2">
      <c r="C31" s="8"/>
      <c r="D31" s="8"/>
    </row>
    <row r="32" spans="1:19" ht="12" customHeight="1" x14ac:dyDescent="0.2">
      <c r="C32" s="8"/>
      <c r="D32" s="8"/>
    </row>
    <row r="33" spans="3:4" ht="12" customHeight="1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sortState xmlns:xlrd2="http://schemas.microsoft.com/office/spreadsheetml/2017/richdata2" ref="A21:T27">
    <sortCondition ref="C21:C2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2023-01-24T04:17:29Z</dcterms:modified>
</cp:coreProperties>
</file>