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980D3DDD-69E9-41FE-B374-5887716088D8}" xr6:coauthVersionLast="47" xr6:coauthVersionMax="47" xr10:uidLastSave="{00000000-0000-0000-0000-000000000000}"/>
  <bookViews>
    <workbookView xWindow="13920" yWindow="735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6" i="1"/>
  <c r="F26" i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9" i="1"/>
  <c r="F29" i="1"/>
  <c r="G29" i="1" s="1"/>
  <c r="I29" i="1" s="1"/>
  <c r="Q29" i="1"/>
  <c r="E30" i="1"/>
  <c r="F30" i="1"/>
  <c r="G30" i="1" s="1"/>
  <c r="I30" i="1" s="1"/>
  <c r="Q30" i="1"/>
  <c r="E31" i="1"/>
  <c r="F31" i="1"/>
  <c r="G31" i="1" s="1"/>
  <c r="I31" i="1" s="1"/>
  <c r="Q31" i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G11" i="1"/>
  <c r="F11" i="1"/>
  <c r="Q23" i="1"/>
  <c r="Q24" i="1"/>
  <c r="Q25" i="1"/>
  <c r="C21" i="1"/>
  <c r="G21" i="1" s="1"/>
  <c r="H21" i="1" s="1"/>
  <c r="E21" i="1"/>
  <c r="F21" i="1" s="1"/>
  <c r="A21" i="1"/>
  <c r="H20" i="1" s="1"/>
  <c r="E14" i="1"/>
  <c r="E15" i="1" s="1"/>
  <c r="Q21" i="1"/>
  <c r="C12" i="1"/>
  <c r="C11" i="1"/>
  <c r="C17" i="1" l="1"/>
  <c r="O23" i="1"/>
  <c r="S23" i="1" s="1"/>
  <c r="O28" i="1"/>
  <c r="S28" i="1" s="1"/>
  <c r="O25" i="1"/>
  <c r="S25" i="1" s="1"/>
  <c r="O31" i="1"/>
  <c r="S31" i="1" s="1"/>
  <c r="O26" i="1"/>
  <c r="S26" i="1" s="1"/>
  <c r="O27" i="1"/>
  <c r="S27" i="1" s="1"/>
  <c r="O24" i="1"/>
  <c r="S24" i="1" s="1"/>
  <c r="O22" i="1"/>
  <c r="S22" i="1" s="1"/>
  <c r="O21" i="1"/>
  <c r="S21" i="1" s="1"/>
  <c r="C15" i="1"/>
  <c r="O29" i="1"/>
  <c r="S29" i="1" s="1"/>
  <c r="O30" i="1"/>
  <c r="S30" i="1" s="1"/>
  <c r="C16" i="1"/>
  <c r="D18" i="1" s="1"/>
  <c r="E16" i="1" l="1"/>
  <c r="E17" i="1" s="1"/>
  <c r="C18" i="1"/>
  <c r="S19" i="1"/>
</calcChain>
</file>

<file path=xl/sharedStrings.xml><?xml version="1.0" encoding="utf-8"?>
<sst xmlns="http://schemas.openxmlformats.org/spreadsheetml/2006/main" count="74" uniqueCount="54">
  <si>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</si>
  <si>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</si>
  <si>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</si>
  <si>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</si>
  <si>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</si>
  <si>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</si>
  <si>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</si>
  <si>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</si>
  <si>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</si>
  <si>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</si>
  <si>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</si>
  <si>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</si>
  <si>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</si>
  <si>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</si>
  <si>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</si>
  <si>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</si>
  <si>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</si>
  <si>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</si>
  <si>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</si>
  <si>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</si>
  <si>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</si>
  <si>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</si>
  <si>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</si>
  <si>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</si>
  <si>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</si>
  <si>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</si>
  <si>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</si>
  <si>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</si>
  <si>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</si>
  <si>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</si>
  <si>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</si>
  <si>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</si>
  <si>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</si>
  <si>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</si>
  <si>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</si>
  <si>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</si>
  <si>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</si>
  <si>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</si>
  <si>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</si>
  <si>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</si>
  <si>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</si>
  <si>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</si>
  <si>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V0638 Sco</t>
  </si>
  <si>
    <t>V0638 Sco / GSC 7891-0744</t>
  </si>
  <si>
    <t>Sco_V0638.xls</t>
  </si>
  <si>
    <t>EA</t>
  </si>
  <si>
    <t>Sco</t>
  </si>
  <si>
    <t>G7891-0744</t>
  </si>
  <si>
    <t>Malkov</t>
  </si>
  <si>
    <t>VSS_2013-01-28</t>
  </si>
  <si>
    <t>I</t>
  </si>
  <si>
    <t>VSS</t>
  </si>
  <si>
    <t>JAVSO 49, 251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</si>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</sst>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V0638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F-43FB-A0D4-5DF9E0CC7C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-0.47043599999597063</c:v>
                </c:pt>
                <c:pt idx="2">
                  <c:v>-0.4658759999947506</c:v>
                </c:pt>
                <c:pt idx="3">
                  <c:v>-0.45562399999471381</c:v>
                </c:pt>
                <c:pt idx="4">
                  <c:v>-0.46247600000060629</c:v>
                </c:pt>
                <c:pt idx="5">
                  <c:v>-0.40921599999273894</c:v>
                </c:pt>
                <c:pt idx="6">
                  <c:v>-0.40799200000037672</c:v>
                </c:pt>
                <c:pt idx="7">
                  <c:v>-0.40767599999526283</c:v>
                </c:pt>
                <c:pt idx="8">
                  <c:v>-0.40687799999432173</c:v>
                </c:pt>
                <c:pt idx="9">
                  <c:v>-0.40675799999735318</c:v>
                </c:pt>
                <c:pt idx="10">
                  <c:v>-0.4063179999939166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F-43FB-A0D4-5DF9E0CC7C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6F-43FB-A0D4-5DF9E0CC7C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6F-43FB-A0D4-5DF9E0CC7C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6F-43FB-A0D4-5DF9E0CC7C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6F-43FB-A0D4-5DF9E0CC7C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6F-43FB-A0D4-5DF9E0CC7C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-1.0499889423020448</c:v>
                </c:pt>
                <c:pt idx="1">
                  <c:v>-0.46761329579295774</c:v>
                </c:pt>
                <c:pt idx="2">
                  <c:v>-0.46761329579295774</c:v>
                </c:pt>
                <c:pt idx="3">
                  <c:v>-0.46000245547667917</c:v>
                </c:pt>
                <c:pt idx="4">
                  <c:v>-0.45931943134573106</c:v>
                </c:pt>
                <c:pt idx="5">
                  <c:v>-0.40784868433500088</c:v>
                </c:pt>
                <c:pt idx="6">
                  <c:v>-0.40775110945915116</c:v>
                </c:pt>
                <c:pt idx="7">
                  <c:v>-0.40760474714537653</c:v>
                </c:pt>
                <c:pt idx="8">
                  <c:v>-0.40716566020405276</c:v>
                </c:pt>
                <c:pt idx="9">
                  <c:v>-0.40716566020405276</c:v>
                </c:pt>
                <c:pt idx="10">
                  <c:v>-0.40716566020405276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6F-43FB-A0D4-5DF9E0CC7C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6F-43FB-A0D4-5DF9E0CC7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288192"/>
        <c:axId val="1"/>
      </c:scatterChart>
      <c:valAx>
        <c:axId val="786288192"/>
        <c:scaling>
          <c:orientation val="minMax"/>
          <c:min val="11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288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V0638 Sco - O-C Diagr.</a:t>
            </a:r>
          </a:p>
        </c:rich>
      </c:tx>
      <c:layout>
        <c:manualLayout>
          <c:xMode val="edge"/>
          <c:yMode val="edge"/>
          <c:x val="0.3663668392802250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288300441506606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1E-4683-A5F0-1FEA9BDA2D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-0.47043599999597063</c:v>
                </c:pt>
                <c:pt idx="2">
                  <c:v>-0.4658759999947506</c:v>
                </c:pt>
                <c:pt idx="3">
                  <c:v>-0.45562399999471381</c:v>
                </c:pt>
                <c:pt idx="4">
                  <c:v>-0.46247600000060629</c:v>
                </c:pt>
                <c:pt idx="5">
                  <c:v>-0.40921599999273894</c:v>
                </c:pt>
                <c:pt idx="6">
                  <c:v>-0.40799200000037672</c:v>
                </c:pt>
                <c:pt idx="7">
                  <c:v>-0.40767599999526283</c:v>
                </c:pt>
                <c:pt idx="8">
                  <c:v>-0.40687799999432173</c:v>
                </c:pt>
                <c:pt idx="9">
                  <c:v>-0.40675799999735318</c:v>
                </c:pt>
                <c:pt idx="10">
                  <c:v>-0.4063179999939166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1E-4683-A5F0-1FEA9BDA2D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1E-4683-A5F0-1FEA9BDA2D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1E-4683-A5F0-1FEA9BDA2D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1E-4683-A5F0-1FEA9BDA2D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1E-4683-A5F0-1FEA9BDA2D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1E-4683-A5F0-1FEA9BDA2D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-1.0499889423020448</c:v>
                </c:pt>
                <c:pt idx="1">
                  <c:v>-0.46761329579295774</c:v>
                </c:pt>
                <c:pt idx="2">
                  <c:v>-0.46761329579295774</c:v>
                </c:pt>
                <c:pt idx="3">
                  <c:v>-0.46000245547667917</c:v>
                </c:pt>
                <c:pt idx="4">
                  <c:v>-0.45931943134573106</c:v>
                </c:pt>
                <c:pt idx="5">
                  <c:v>-0.40784868433500088</c:v>
                </c:pt>
                <c:pt idx="6">
                  <c:v>-0.40775110945915116</c:v>
                </c:pt>
                <c:pt idx="7">
                  <c:v>-0.40760474714537653</c:v>
                </c:pt>
                <c:pt idx="8">
                  <c:v>-0.40716566020405276</c:v>
                </c:pt>
                <c:pt idx="9">
                  <c:v>-0.40716566020405276</c:v>
                </c:pt>
                <c:pt idx="10">
                  <c:v>-0.40716566020405276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1E-4683-A5F0-1FEA9BDA2DD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1E-4683-A5F0-1FEA9BDA2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536968"/>
        <c:axId val="1"/>
      </c:scatterChart>
      <c:valAx>
        <c:axId val="456536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536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19250746809802"/>
          <c:y val="0.92397937099967764"/>
          <c:w val="0.7462473497119166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75B54110-EB0F-5FF9-B363-BA893C606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5C6D0E40-8E35-07D3-AB52-BCF29C850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2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24</v>
      </c>
      <c r="B2" t="s">
        <v>45</v>
      </c>
      <c r="C2" s="31" t="s">
        <v>41</v>
      </c>
      <c r="D2" s="3" t="s">
        <v>46</v>
      </c>
      <c r="E2" s="32" t="s">
        <v>42</v>
      </c>
      <c r="F2" t="s">
        <v>47</v>
      </c>
    </row>
    <row r="3" spans="1:7" ht="13.5" thickBot="1" x14ac:dyDescent="0.25">
      <c r="E3" t="s">
        <v>47</v>
      </c>
    </row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27964.53</v>
      </c>
      <c r="D7" s="30" t="s">
        <v>48</v>
      </c>
    </row>
    <row r="8" spans="1:7" x14ac:dyDescent="0.2">
      <c r="A8" t="s">
        <v>3</v>
      </c>
      <c r="C8" s="8">
        <v>2.3582179999999999</v>
      </c>
      <c r="D8" s="30" t="s">
        <v>48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INTERCEPT(INDIRECT($G$11):G984,INDIRECT($F$11):F984)</f>
        <v>-1.0499889423020448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SLOPE(INDIRECT($G$11):G984,INDIRECT($F$11):F984)</f>
        <v>4.8787437924862781E-5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59968.721616782408</v>
      </c>
    </row>
    <row r="15" spans="1:7" x14ac:dyDescent="0.2">
      <c r="A15" s="12" t="s">
        <v>17</v>
      </c>
      <c r="B15" s="10"/>
      <c r="C15" s="13">
        <f ca="1">(C7+C11)+(C8+C12)*INT(MAX(F21:F3525))</f>
        <v>59036.003202339794</v>
      </c>
      <c r="D15" s="14" t="s">
        <v>38</v>
      </c>
      <c r="E15" s="15">
        <f ca="1">ROUND(2*(E14-$C$7)/$C$8,0)/2+E13</f>
        <v>13572.5</v>
      </c>
    </row>
    <row r="16" spans="1:7" x14ac:dyDescent="0.2">
      <c r="A16" s="16" t="s">
        <v>4</v>
      </c>
      <c r="B16" s="10"/>
      <c r="C16" s="17">
        <f ca="1">+C8+C12</f>
        <v>2.3582667874379246</v>
      </c>
      <c r="D16" s="14" t="s">
        <v>39</v>
      </c>
      <c r="E16" s="24">
        <f ca="1">ROUND(2*(E14-$C$15)/$C$16,0)/2+E13</f>
        <v>396.5</v>
      </c>
    </row>
    <row r="17" spans="1:19" ht="13.5" thickBot="1" x14ac:dyDescent="0.25">
      <c r="A17" s="14" t="s">
        <v>29</v>
      </c>
      <c r="B17" s="10"/>
      <c r="C17" s="10">
        <f>COUNT(C21:C2183)</f>
        <v>11</v>
      </c>
      <c r="D17" s="14" t="s">
        <v>33</v>
      </c>
      <c r="E17" s="18">
        <f ca="1">+$C$15+$C$16*E16-15018.5-$C$9/24</f>
        <v>44952.951816892266</v>
      </c>
    </row>
    <row r="18" spans="1:19" ht="14.25" thickTop="1" thickBot="1" x14ac:dyDescent="0.25">
      <c r="A18" s="16" t="s">
        <v>5</v>
      </c>
      <c r="B18" s="10"/>
      <c r="C18" s="19">
        <f ca="1">+C15</f>
        <v>59036.003202339794</v>
      </c>
      <c r="D18" s="20">
        <f ca="1">+C16</f>
        <v>2.3582667874379246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SQRT(SUM(S21:S42)/(COUNT(S21:S42)-1))</f>
        <v>0.33204213583982939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Malkov</v>
      </c>
      <c r="C21" s="8">
        <f>C$7</f>
        <v>27964.53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-1.0499889423020448</v>
      </c>
      <c r="Q21" s="2">
        <f>+C21-15018.5</f>
        <v>12946.029999999999</v>
      </c>
      <c r="S21">
        <f ca="1">+(O21-G21)^2</f>
        <v>1.1024767789565666</v>
      </c>
    </row>
    <row r="22" spans="1:19" x14ac:dyDescent="0.2">
      <c r="A22" s="36" t="s">
        <v>52</v>
      </c>
      <c r="B22" s="37" t="s">
        <v>53</v>
      </c>
      <c r="C22" s="38">
        <v>56114.107830000001</v>
      </c>
      <c r="D22" s="38">
        <v>3.0000000000000001E-3</v>
      </c>
      <c r="E22">
        <f>+(C22-C$7)/C$8</f>
        <v>11936.800512081581</v>
      </c>
      <c r="F22">
        <f>ROUND(2*E22,0)/2</f>
        <v>11937</v>
      </c>
      <c r="G22">
        <f>+C22-(C$7+F22*C$8)</f>
        <v>-0.47043599999597063</v>
      </c>
      <c r="I22">
        <f>+G22</f>
        <v>-0.47043599999597063</v>
      </c>
      <c r="O22">
        <f ca="1">+C$11+C$12*$F22</f>
        <v>-0.46761329579295774</v>
      </c>
      <c r="Q22" s="2">
        <f>+C22-15018.5</f>
        <v>41095.607830000001</v>
      </c>
      <c r="S22">
        <f ca="1">+(O22-G22)^2</f>
        <v>7.967659017706654E-6</v>
      </c>
    </row>
    <row r="23" spans="1:19" x14ac:dyDescent="0.2">
      <c r="A23" s="33" t="s">
        <v>49</v>
      </c>
      <c r="B23" s="34" t="s">
        <v>50</v>
      </c>
      <c r="C23" s="35">
        <v>56114.112390000002</v>
      </c>
      <c r="D23" s="35">
        <v>4.0000000000000003E-5</v>
      </c>
      <c r="E23">
        <f>+(C23-C$7)/C$8</f>
        <v>11936.802445745052</v>
      </c>
      <c r="F23">
        <f>ROUND(2*E23,0)/2</f>
        <v>11937</v>
      </c>
      <c r="G23">
        <f>+C23-(C$7+F23*C$8)</f>
        <v>-0.4658759999947506</v>
      </c>
      <c r="I23">
        <f>+G23</f>
        <v>-0.4658759999947506</v>
      </c>
      <c r="O23">
        <f ca="1">+C$11+C$12*$F23</f>
        <v>-0.46761329579295774</v>
      </c>
      <c r="Q23" s="2">
        <f>+C23-15018.5</f>
        <v>41095.612390000002</v>
      </c>
      <c r="S23">
        <f ca="1">+(O23-G23)^2</f>
        <v>3.0181966904681803E-6</v>
      </c>
    </row>
    <row r="24" spans="1:19" x14ac:dyDescent="0.2">
      <c r="A24" s="33" t="s">
        <v>49</v>
      </c>
      <c r="B24" s="34" t="s">
        <v>50</v>
      </c>
      <c r="C24" s="35">
        <v>56482.004650000003</v>
      </c>
      <c r="D24" s="35">
        <v>1.2899999999999999E-3</v>
      </c>
      <c r="E24">
        <f>+(C24-C$7)/C$8</f>
        <v>12092.806793095466</v>
      </c>
      <c r="F24">
        <f>ROUND(2*E24,0)/2</f>
        <v>12093</v>
      </c>
      <c r="G24">
        <f>+C24-(C$7+F24*C$8)</f>
        <v>-0.45562399999471381</v>
      </c>
      <c r="I24">
        <f>+G24</f>
        <v>-0.45562399999471381</v>
      </c>
      <c r="O24">
        <f ca="1">+C$11+C$12*$F24</f>
        <v>-0.46000245547667917</v>
      </c>
      <c r="Q24" s="2">
        <f>+C24-15018.5</f>
        <v>41463.504650000003</v>
      </c>
      <c r="S24">
        <f ca="1">+(O24-G24)^2</f>
        <v>1.9170872407552511E-5</v>
      </c>
    </row>
    <row r="25" spans="1:19" x14ac:dyDescent="0.2">
      <c r="A25" s="33" t="s">
        <v>49</v>
      </c>
      <c r="B25" s="34" t="s">
        <v>50</v>
      </c>
      <c r="C25" s="35">
        <v>56515.012849999999</v>
      </c>
      <c r="D25" s="35">
        <v>3.4000000000000002E-4</v>
      </c>
      <c r="E25">
        <f>+(C25-C$7)/C$8</f>
        <v>12106.803887511673</v>
      </c>
      <c r="F25">
        <f>ROUND(2*E25,0)/2</f>
        <v>12107</v>
      </c>
      <c r="G25">
        <f>+C25-(C$7+F25*C$8)</f>
        <v>-0.46247600000060629</v>
      </c>
      <c r="I25">
        <f>+G25</f>
        <v>-0.46247600000060629</v>
      </c>
      <c r="O25">
        <f ca="1">+C$11+C$12*$F25</f>
        <v>-0.45931943134573106</v>
      </c>
      <c r="Q25" s="2">
        <f>+C25-15018.5</f>
        <v>41496.512849999999</v>
      </c>
      <c r="S25">
        <f ca="1">+(O25-G25)^2</f>
        <v>9.9639256729408558E-6</v>
      </c>
    </row>
    <row r="26" spans="1:19" ht="12" customHeight="1" x14ac:dyDescent="0.2">
      <c r="A26" s="36" t="s">
        <v>52</v>
      </c>
      <c r="B26" s="37" t="s">
        <v>53</v>
      </c>
      <c r="C26" s="38">
        <v>59002.986100000002</v>
      </c>
      <c r="D26" s="38">
        <v>3.0000000000000001E-3</v>
      </c>
      <c r="E26">
        <f>+(C26-C$7)/C$8</f>
        <v>13161.826472361759</v>
      </c>
      <c r="F26">
        <f>ROUND(2*E26,0)/2</f>
        <v>13162</v>
      </c>
      <c r="G26">
        <f>+C26-(C$7+F26*C$8)</f>
        <v>-0.40921599999273894</v>
      </c>
      <c r="I26">
        <f>+G26</f>
        <v>-0.40921599999273894</v>
      </c>
      <c r="O26">
        <f ca="1">+C$11+C$12*$F26</f>
        <v>-0.40784868433500088</v>
      </c>
      <c r="Q26" s="2">
        <f>+C26-15018.5</f>
        <v>43984.486100000002</v>
      </c>
      <c r="S26">
        <f ca="1">+(O26-G26)^2</f>
        <v>1.8695521078956809E-6</v>
      </c>
    </row>
    <row r="27" spans="1:19" ht="12" customHeight="1" x14ac:dyDescent="0.2">
      <c r="A27" s="36" t="s">
        <v>52</v>
      </c>
      <c r="B27" s="37" t="s">
        <v>53</v>
      </c>
      <c r="C27" s="38">
        <v>59007.703759999997</v>
      </c>
      <c r="D27" s="38">
        <v>2E-3</v>
      </c>
      <c r="E27">
        <f>+(C27-C$7)/C$8</f>
        <v>13163.826991397742</v>
      </c>
      <c r="F27">
        <f>ROUND(2*E27,0)/2</f>
        <v>13164</v>
      </c>
      <c r="G27">
        <f>+C27-(C$7+F27*C$8)</f>
        <v>-0.40799200000037672</v>
      </c>
      <c r="I27">
        <f>+G27</f>
        <v>-0.40799200000037672</v>
      </c>
      <c r="O27">
        <f ca="1">+C$11+C$12*$F27</f>
        <v>-0.40775110945915116</v>
      </c>
      <c r="Q27" s="2">
        <f>+C27-15018.5</f>
        <v>43989.203759999997</v>
      </c>
      <c r="S27">
        <f ca="1">+(O27-G27)^2</f>
        <v>5.8028252851942247E-8</v>
      </c>
    </row>
    <row r="28" spans="1:19" ht="12" customHeight="1" x14ac:dyDescent="0.2">
      <c r="A28" s="36" t="s">
        <v>52</v>
      </c>
      <c r="B28" s="37" t="s">
        <v>53</v>
      </c>
      <c r="C28" s="38">
        <v>59014.778729999998</v>
      </c>
      <c r="D28" s="38">
        <v>2E-3</v>
      </c>
      <c r="E28">
        <f>+(C28-C$7)/C$8</f>
        <v>13166.827125397229</v>
      </c>
      <c r="F28">
        <f>ROUND(2*E28,0)/2</f>
        <v>13167</v>
      </c>
      <c r="G28">
        <f>+C28-(C$7+F28*C$8)</f>
        <v>-0.40767599999526283</v>
      </c>
      <c r="I28">
        <f>+G28</f>
        <v>-0.40767599999526283</v>
      </c>
      <c r="O28">
        <f ca="1">+C$11+C$12*$F28</f>
        <v>-0.40760474714537653</v>
      </c>
      <c r="Q28" s="2">
        <f>+C28-15018.5</f>
        <v>43996.278729999998</v>
      </c>
      <c r="S28">
        <f ca="1">+(O28-G28)^2</f>
        <v>5.0769686169187615E-9</v>
      </c>
    </row>
    <row r="29" spans="1:19" ht="12" customHeight="1" x14ac:dyDescent="0.2">
      <c r="A29" s="36" t="s">
        <v>52</v>
      </c>
      <c r="B29" s="37" t="s">
        <v>53</v>
      </c>
      <c r="C29" s="38">
        <v>59036.003490000003</v>
      </c>
      <c r="D29" s="38">
        <v>2.0999999999999999E-3</v>
      </c>
      <c r="E29">
        <f>+(C29-C$7)/C$8</f>
        <v>13175.827463788337</v>
      </c>
      <c r="F29">
        <f>ROUND(2*E29,0)/2</f>
        <v>13176</v>
      </c>
      <c r="G29">
        <f>+C29-(C$7+F29*C$8)</f>
        <v>-0.40687799999432173</v>
      </c>
      <c r="I29">
        <f>+G29</f>
        <v>-0.40687799999432173</v>
      </c>
      <c r="O29">
        <f ca="1">+C$11+C$12*$F29</f>
        <v>-0.40716566020405276</v>
      </c>
      <c r="Q29" s="2">
        <f>+C29-15018.5</f>
        <v>44017.503490000003</v>
      </c>
      <c r="S29">
        <f ca="1">+(O29-G29)^2</f>
        <v>8.2748396262502023E-8</v>
      </c>
    </row>
    <row r="30" spans="1:19" ht="12" customHeight="1" x14ac:dyDescent="0.2">
      <c r="A30" s="36" t="s">
        <v>52</v>
      </c>
      <c r="B30" s="37" t="s">
        <v>53</v>
      </c>
      <c r="C30" s="38">
        <v>59036.00361</v>
      </c>
      <c r="D30" s="38">
        <v>2.3999999999999998E-3</v>
      </c>
      <c r="E30">
        <f>+(C30-C$7)/C$8</f>
        <v>13175.827514674216</v>
      </c>
      <c r="F30">
        <f>ROUND(2*E30,0)/2</f>
        <v>13176</v>
      </c>
      <c r="G30">
        <f>+C30-(C$7+F30*C$8)</f>
        <v>-0.40675799999735318</v>
      </c>
      <c r="I30">
        <f>+G30</f>
        <v>-0.40675799999735318</v>
      </c>
      <c r="O30">
        <f ca="1">+C$11+C$12*$F30</f>
        <v>-0.40716566020405276</v>
      </c>
      <c r="Q30" s="2">
        <f>+C30-15018.5</f>
        <v>44017.50361</v>
      </c>
      <c r="S30">
        <f ca="1">+(O30-G30)^2</f>
        <v>1.6618684412634287E-7</v>
      </c>
    </row>
    <row r="31" spans="1:19" ht="12" customHeight="1" x14ac:dyDescent="0.2">
      <c r="A31" s="36" t="s">
        <v>52</v>
      </c>
      <c r="B31" s="37" t="s">
        <v>53</v>
      </c>
      <c r="C31" s="38">
        <v>59036.004050000003</v>
      </c>
      <c r="D31" s="38">
        <v>2.3800000000000002E-3</v>
      </c>
      <c r="E31">
        <f>+(C31-C$7)/C$8</f>
        <v>13175.827701255781</v>
      </c>
      <c r="F31">
        <f>ROUND(2*E31,0)/2</f>
        <v>13176</v>
      </c>
      <c r="G31">
        <f>+C31-(C$7+F31*C$8)</f>
        <v>-0.4063179999939166</v>
      </c>
      <c r="I31">
        <f>+G31</f>
        <v>-0.4063179999939166</v>
      </c>
      <c r="O31">
        <f ca="1">+C$11+C$12*$F31</f>
        <v>-0.40716566020405276</v>
      </c>
      <c r="Q31" s="2">
        <f>+C31-15018.5</f>
        <v>44017.504050000003</v>
      </c>
      <c r="S31">
        <f ca="1">+(O31-G31)^2</f>
        <v>7.1852783184807653E-7</v>
      </c>
    </row>
    <row r="32" spans="1:19" ht="12" customHeight="1" x14ac:dyDescent="0.2">
      <c r="C32" s="8"/>
      <c r="D32" s="8"/>
    </row>
    <row r="33" spans="3:4" ht="12" customHeight="1" x14ac:dyDescent="0.2">
      <c r="C33" s="8"/>
      <c r="D33" s="8"/>
    </row>
    <row r="34" spans="3:4" ht="12" customHeight="1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</sheetData>
  <sortState xmlns:xlrd2="http://schemas.microsoft.com/office/spreadsheetml/2017/richdata2" ref="A21:S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2023-01-24T04:19:07Z</dcterms:modified>
</cp:coreProperties>
</file>