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1BC9E58-D1DC-4133-BAAD-75B9917827EE}" xr6:coauthVersionLast="47" xr6:coauthVersionMax="47" xr10:uidLastSave="{00000000-0000-0000-0000-000000000000}"/>
  <bookViews>
    <workbookView xWindow="14640" yWindow="51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/>
  <c r="G26" i="1" s="1"/>
  <c r="I26" i="1" s="1"/>
  <c r="Q26" i="1"/>
  <c r="Q22" i="1"/>
  <c r="Q23" i="1"/>
  <c r="Q24" i="1"/>
  <c r="C8" i="1"/>
  <c r="E22" i="1"/>
  <c r="F22" i="1"/>
  <c r="G22" i="1"/>
  <c r="I22" i="1"/>
  <c r="C9" i="1"/>
  <c r="D9" i="1"/>
  <c r="D8" i="1"/>
  <c r="F16" i="1"/>
  <c r="F17" i="1" s="1"/>
  <c r="C17" i="1"/>
  <c r="Q21" i="1"/>
  <c r="E24" i="1"/>
  <c r="F24" i="1"/>
  <c r="G24" i="1"/>
  <c r="I24" i="1"/>
  <c r="E21" i="1"/>
  <c r="F21" i="1"/>
  <c r="G21" i="1"/>
  <c r="E23" i="1"/>
  <c r="F23" i="1"/>
  <c r="G23" i="1"/>
  <c r="I23" i="1"/>
  <c r="I21" i="1"/>
  <c r="C11" i="1"/>
  <c r="C12" i="1"/>
  <c r="O25" i="1" l="1"/>
  <c r="O26" i="1"/>
  <c r="C16" i="1"/>
  <c r="D18" i="1" s="1"/>
  <c r="O22" i="1"/>
  <c r="C15" i="1"/>
  <c r="O23" i="1"/>
  <c r="O24" i="1"/>
  <c r="O21" i="1"/>
  <c r="F18" i="1" l="1"/>
  <c r="F19" i="1" s="1"/>
  <c r="C18" i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<sst xmlns="http://schemas.openxmlformats.org/spreadsheetml/2006/main" count="62" uniqueCount="56">
  <si>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</si>
  <si>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</si>
  <si>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</si>
  <si>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</si>
  <si>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</si>
  <si>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</si>
  <si>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</si>
  <si>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</si>
  <si>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</si>
  <si>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</si>
  <si>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</si>
  <si>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</si>
  <si>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</si>
  <si>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</si>
  <si>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</si>
  <si>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</si>
  <si>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</si>
  <si>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</si>
  <si>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</si>
  <si>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</si>
  <si>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</si>
  <si>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</si>
  <si>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</si>
  <si>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</si>
  <si>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</si>
  <si>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</si>
  <si>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</si>
  <si>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</si>
  <si>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</si>
  <si>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</si>
  <si>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</si>
  <si>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</si>
  <si>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</si>
  <si>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</si>
  <si>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</si>
  <si>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</si>
  <si>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</si>
  <si>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</si>
  <si>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</si>
  <si>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</si>
  <si>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</si>
  <si>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V0760 Sco</t>
  </si>
  <si>
    <t>G7352-1162</t>
  </si>
  <si>
    <t>V0760 Sco (s)</t>
  </si>
  <si>
    <t>EA/DM</t>
  </si>
  <si>
    <t>pr_0</t>
  </si>
  <si>
    <t xml:space="preserve">B3:Vn            </t>
  </si>
  <si>
    <t>V0760 Sco / GSC 7352-1162</t>
  </si>
  <si>
    <t>as of 2017-12-04</t>
  </si>
  <si>
    <t>Kreiner</t>
  </si>
  <si>
    <t>GCVS</t>
  </si>
  <si>
    <t>I</t>
  </si>
  <si>
    <t>OEJV 0181</t>
  </si>
  <si>
    <t>II</t>
  </si>
  <si>
    <t>JAVSO, 48, 250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</si>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</sst>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V0760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-8245</c:v>
                </c:pt>
                <c:pt idx="2">
                  <c:v>2918.5</c:v>
                </c:pt>
                <c:pt idx="3">
                  <c:v>2926</c:v>
                </c:pt>
                <c:pt idx="4">
                  <c:v>3589.5</c:v>
                </c:pt>
                <c:pt idx="5">
                  <c:v>3981.5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16-4CA0-99F6-F76FA6D96C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-8245</c:v>
                </c:pt>
                <c:pt idx="2">
                  <c:v>2918.5</c:v>
                </c:pt>
                <c:pt idx="3">
                  <c:v>2926</c:v>
                </c:pt>
                <c:pt idx="4">
                  <c:v>3589.5</c:v>
                </c:pt>
                <c:pt idx="5">
                  <c:v>3981.5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-6.6299500002060086E-2</c:v>
                </c:pt>
                <c:pt idx="2">
                  <c:v>3.257935000146972E-2</c:v>
                </c:pt>
                <c:pt idx="3">
                  <c:v>5.3642600003513508E-2</c:v>
                </c:pt>
                <c:pt idx="4">
                  <c:v>4.0021450113272294E-2</c:v>
                </c:pt>
                <c:pt idx="5">
                  <c:v>3.9410650002537295E-2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6-4CA0-99F6-F76FA6D96C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-8245</c:v>
                </c:pt>
                <c:pt idx="2">
                  <c:v>2918.5</c:v>
                </c:pt>
                <c:pt idx="3">
                  <c:v>2926</c:v>
                </c:pt>
                <c:pt idx="4">
                  <c:v>3589.5</c:v>
                </c:pt>
                <c:pt idx="5">
                  <c:v>3981.5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16-4CA0-99F6-F76FA6D96C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-8245</c:v>
                </c:pt>
                <c:pt idx="2">
                  <c:v>2918.5</c:v>
                </c:pt>
                <c:pt idx="3">
                  <c:v>2926</c:v>
                </c:pt>
                <c:pt idx="4">
                  <c:v>3589.5</c:v>
                </c:pt>
                <c:pt idx="5">
                  <c:v>3981.5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6-4CA0-99F6-F76FA6D96C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-8245</c:v>
                </c:pt>
                <c:pt idx="2">
                  <c:v>2918.5</c:v>
                </c:pt>
                <c:pt idx="3">
                  <c:v>2926</c:v>
                </c:pt>
                <c:pt idx="4">
                  <c:v>3589.5</c:v>
                </c:pt>
                <c:pt idx="5">
                  <c:v>3981.5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16-4CA0-99F6-F76FA6D96C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-8245</c:v>
                </c:pt>
                <c:pt idx="2">
                  <c:v>2918.5</c:v>
                </c:pt>
                <c:pt idx="3">
                  <c:v>2926</c:v>
                </c:pt>
                <c:pt idx="4">
                  <c:v>3589.5</c:v>
                </c:pt>
                <c:pt idx="5">
                  <c:v>3981.5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16-4CA0-99F6-F76FA6D96C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2.2000000000000001E-4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-8245</c:v>
                </c:pt>
                <c:pt idx="2">
                  <c:v>2918.5</c:v>
                </c:pt>
                <c:pt idx="3">
                  <c:v>2926</c:v>
                </c:pt>
                <c:pt idx="4">
                  <c:v>3589.5</c:v>
                </c:pt>
                <c:pt idx="5">
                  <c:v>3981.5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16-4CA0-99F6-F76FA6D96C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-8245</c:v>
                </c:pt>
                <c:pt idx="2">
                  <c:v>2918.5</c:v>
                </c:pt>
                <c:pt idx="3">
                  <c:v>2926</c:v>
                </c:pt>
                <c:pt idx="4">
                  <c:v>3589.5</c:v>
                </c:pt>
                <c:pt idx="5">
                  <c:v>3981.5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8.5702953686645402E-3</c:v>
                </c:pt>
                <c:pt idx="1">
                  <c:v>-6.7864431222790178E-2</c:v>
                </c:pt>
                <c:pt idx="2">
                  <c:v>3.5626056382268005E-2</c:v>
                </c:pt>
                <c:pt idx="3">
                  <c:v>3.5695584635686554E-2</c:v>
                </c:pt>
                <c:pt idx="4">
                  <c:v>4.1846517454780574E-2</c:v>
                </c:pt>
                <c:pt idx="5">
                  <c:v>4.5480527500123234E-2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16-4CA0-99F6-F76FA6D96C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-8245</c:v>
                </c:pt>
                <c:pt idx="2">
                  <c:v>2918.5</c:v>
                </c:pt>
                <c:pt idx="3">
                  <c:v>2926</c:v>
                </c:pt>
                <c:pt idx="4">
                  <c:v>3589.5</c:v>
                </c:pt>
                <c:pt idx="5">
                  <c:v>3981.5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16-4CA0-99F6-F76FA6D96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742824"/>
        <c:axId val="1"/>
      </c:scatterChart>
      <c:valAx>
        <c:axId val="45374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74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E8772A-98C1-076D-3CA1-EC494ABFE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71093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6" t="s">
        <v>41</v>
      </c>
      <c r="G1" s="30">
        <v>0</v>
      </c>
      <c r="H1" s="37">
        <v>2</v>
      </c>
      <c r="I1" s="38" t="s">
        <v>42</v>
      </c>
      <c r="J1" s="39" t="s">
        <v>43</v>
      </c>
      <c r="K1" s="40">
        <v>16.24437</v>
      </c>
      <c r="L1" s="41">
        <v>-34.533799999999999</v>
      </c>
      <c r="M1" s="32">
        <v>52501.792099999999</v>
      </c>
      <c r="N1" s="32">
        <v>1.7309249</v>
      </c>
      <c r="O1" s="42" t="s">
        <v>44</v>
      </c>
      <c r="P1" s="43">
        <v>7.04</v>
      </c>
      <c r="Q1" s="43">
        <v>7.4</v>
      </c>
      <c r="R1" s="44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>
      <c r="C3" t="s">
        <v>48</v>
      </c>
    </row>
    <row r="4" spans="1:19" ht="14.25" thickTop="1" thickBot="1" x14ac:dyDescent="0.25">
      <c r="A4" s="5" t="s">
        <v>0</v>
      </c>
      <c r="C4" s="26">
        <v>38230.25</v>
      </c>
      <c r="D4" s="27">
        <v>1.7309000000000001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52501.792099999999</v>
      </c>
      <c r="D7" s="31" t="s">
        <v>49</v>
      </c>
    </row>
    <row r="8" spans="1:19" x14ac:dyDescent="0.2">
      <c r="A8" t="s">
        <v>3</v>
      </c>
      <c r="C8" s="8">
        <f>N1</f>
        <v>1.7309249</v>
      </c>
      <c r="D8" s="28" t="str">
        <f>D7</f>
        <v>Kreiner</v>
      </c>
    </row>
    <row r="9" spans="1:19" x14ac:dyDescent="0.2">
      <c r="A9" s="24" t="s">
        <v>32</v>
      </c>
      <c r="B9" s="3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8.5702953686645402E-3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9.2704337891394435E-6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59392.649602792277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1.7309341704337891</v>
      </c>
      <c r="E16" s="14" t="s">
        <v>30</v>
      </c>
      <c r="F16" s="34">
        <f ca="1">NOW()+15018.5+$C$5/24</f>
        <v>59968.726822453704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4315</v>
      </c>
    </row>
    <row r="18" spans="1:21" ht="14.25" thickTop="1" thickBot="1" x14ac:dyDescent="0.25">
      <c r="A18" s="16" t="s">
        <v>5</v>
      </c>
      <c r="B18" s="10"/>
      <c r="C18" s="19">
        <f ca="1">+C15</f>
        <v>59392.649602792277</v>
      </c>
      <c r="D18" s="20">
        <f ca="1">+C16</f>
        <v>1.7309341704337891</v>
      </c>
      <c r="E18" s="14" t="s">
        <v>36</v>
      </c>
      <c r="F18" s="23">
        <f ca="1">ROUND(2*(F16-$C$15)/$C$16,0)/2+F15</f>
        <v>334</v>
      </c>
    </row>
    <row r="19" spans="1:21" ht="13.5" thickTop="1" x14ac:dyDescent="0.2">
      <c r="E19" s="14" t="s">
        <v>31</v>
      </c>
      <c r="F19" s="18">
        <f ca="1">+$C$15+$C$16*F18-15018.5-$C$5/24</f>
        <v>44952.677449050498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49</v>
      </c>
      <c r="C21" s="8">
        <v>52501.792099999999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8.5702953686645402E-3</v>
      </c>
      <c r="Q21" s="2">
        <f>+C21-15018.5</f>
        <v>37483.292099999999</v>
      </c>
    </row>
    <row r="22" spans="1:21" x14ac:dyDescent="0.2">
      <c r="A22" t="s">
        <v>50</v>
      </c>
      <c r="C22" s="8">
        <v>38230.25</v>
      </c>
      <c r="D22" s="8"/>
      <c r="E22">
        <f>+(C22-C$7)/C$8</f>
        <v>-8245.0383029327259</v>
      </c>
      <c r="F22">
        <f>ROUND(2*E22,0)/2</f>
        <v>-8245</v>
      </c>
      <c r="G22">
        <f>+C22-(C$7+F22*C$8)</f>
        <v>-6.6299500002060086E-2</v>
      </c>
      <c r="I22">
        <f>+G22</f>
        <v>-6.6299500002060086E-2</v>
      </c>
      <c r="O22">
        <f ca="1">+C$11+C$12*$F22</f>
        <v>-6.7864431222790178E-2</v>
      </c>
      <c r="Q22" s="2">
        <f>+C22-15018.5</f>
        <v>23211.75</v>
      </c>
    </row>
    <row r="23" spans="1:21" ht="12" customHeight="1" x14ac:dyDescent="0.2">
      <c r="A23" s="45" t="s">
        <v>52</v>
      </c>
      <c r="B23" s="46" t="s">
        <v>51</v>
      </c>
      <c r="C23" s="47">
        <v>57553.529000000002</v>
      </c>
      <c r="D23" s="47">
        <v>3.0000000000000001E-3</v>
      </c>
      <c r="E23">
        <f>+(C23-C$7)/C$8</f>
        <v>2918.5188219315601</v>
      </c>
      <c r="F23">
        <f>ROUND(2*E23,0)/2</f>
        <v>2918.5</v>
      </c>
      <c r="G23">
        <f>+C23-(C$7+F23*C$8)</f>
        <v>3.257935000146972E-2</v>
      </c>
      <c r="I23">
        <f>+G23</f>
        <v>3.257935000146972E-2</v>
      </c>
      <c r="O23">
        <f ca="1">+C$11+C$12*$F23</f>
        <v>3.5626056382268005E-2</v>
      </c>
      <c r="Q23" s="2">
        <f>+C23-15018.5</f>
        <v>42535.029000000002</v>
      </c>
    </row>
    <row r="24" spans="1:21" ht="12" customHeight="1" x14ac:dyDescent="0.2">
      <c r="A24" s="45" t="s">
        <v>52</v>
      </c>
      <c r="B24" s="46" t="s">
        <v>53</v>
      </c>
      <c r="C24" s="47">
        <v>57566.531999999999</v>
      </c>
      <c r="D24" s="47">
        <v>3.0000000000000001E-3</v>
      </c>
      <c r="E24">
        <f>+(C24-C$7)/C$8</f>
        <v>2926.0309907148489</v>
      </c>
      <c r="F24">
        <f>ROUND(2*E24,0)/2</f>
        <v>2926</v>
      </c>
      <c r="G24">
        <f>+C24-(C$7+F24*C$8)</f>
        <v>5.3642600003513508E-2</v>
      </c>
      <c r="I24">
        <f>+G24</f>
        <v>5.3642600003513508E-2</v>
      </c>
      <c r="O24">
        <f ca="1">+C$11+C$12*$F24</f>
        <v>3.5695584635686554E-2</v>
      </c>
      <c r="Q24" s="2">
        <f>+C24-15018.5</f>
        <v>42548.031999999999</v>
      </c>
    </row>
    <row r="25" spans="1:21" ht="12" customHeight="1" x14ac:dyDescent="0.2">
      <c r="A25" s="48" t="s">
        <v>54</v>
      </c>
      <c r="B25" s="49" t="s">
        <v>51</v>
      </c>
      <c r="C25" s="50">
        <v>58714.987050000113</v>
      </c>
      <c r="D25" s="48">
        <v>2.2000000000000001E-4</v>
      </c>
      <c r="E25">
        <f t="shared" ref="E25:E26" si="0">+(C25-C$7)/C$8</f>
        <v>3589.5231214249179</v>
      </c>
      <c r="F25">
        <f t="shared" ref="F25:F26" si="1">ROUND(2*E25,0)/2</f>
        <v>3589.5</v>
      </c>
      <c r="G25">
        <f t="shared" ref="G25:G26" si="2">+C25-(C$7+F25*C$8)</f>
        <v>4.0021450113272294E-2</v>
      </c>
      <c r="I25">
        <f t="shared" ref="I25:I26" si="3">+G25</f>
        <v>4.0021450113272294E-2</v>
      </c>
      <c r="O25">
        <f t="shared" ref="O25:O26" ca="1" si="4">+C$11+C$12*$F25</f>
        <v>4.1846517454780574E-2</v>
      </c>
      <c r="Q25" s="2">
        <f t="shared" ref="Q25:Q26" si="5">+C25-15018.5</f>
        <v>43696.487050000113</v>
      </c>
    </row>
    <row r="26" spans="1:21" ht="12" customHeight="1" x14ac:dyDescent="0.2">
      <c r="A26" s="48" t="s">
        <v>55</v>
      </c>
      <c r="B26" s="49" t="s">
        <v>53</v>
      </c>
      <c r="C26" s="50">
        <v>59393.508999999998</v>
      </c>
      <c r="D26" s="48">
        <v>0.01</v>
      </c>
      <c r="E26">
        <f t="shared" si="0"/>
        <v>3981.5227685499235</v>
      </c>
      <c r="F26">
        <f t="shared" si="1"/>
        <v>3981.5</v>
      </c>
      <c r="G26">
        <f t="shared" si="2"/>
        <v>3.9410650002537295E-2</v>
      </c>
      <c r="I26">
        <f t="shared" si="3"/>
        <v>3.9410650002537295E-2</v>
      </c>
      <c r="O26">
        <f t="shared" ca="1" si="4"/>
        <v>4.5480527500123234E-2</v>
      </c>
      <c r="Q26" s="2">
        <f t="shared" si="5"/>
        <v>44375.008999999998</v>
      </c>
    </row>
    <row r="27" spans="1:21" ht="12" customHeight="1" x14ac:dyDescent="0.2">
      <c r="C27" s="8"/>
      <c r="D27" s="8"/>
      <c r="Q27" s="2"/>
    </row>
    <row r="28" spans="1:21" ht="12" customHeight="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2023-01-24T04:26:37Z</dcterms:modified>
</cp:coreProperties>
</file>