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56300C0-9A83-4E3C-AFEE-E34A4B8594D2}" xr6:coauthVersionLast="47" xr6:coauthVersionMax="47" xr10:uidLastSave="{00000000-0000-0000-0000-000000000000}"/>
  <bookViews>
    <workbookView xWindow="15510" yWindow="390" windowWidth="13320" windowHeight="1456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Q23" i="1"/>
  <c r="C9" i="1"/>
  <c r="D9" i="1"/>
  <c r="Q22" i="1"/>
  <c r="C21" i="1"/>
  <c r="E21" i="1"/>
  <c r="F21" i="1"/>
  <c r="A21" i="1"/>
  <c r="C7" i="1"/>
  <c r="G21" i="1"/>
  <c r="I21" i="1"/>
  <c r="C8" i="1"/>
  <c r="F17" i="1"/>
  <c r="C17" i="1"/>
  <c r="Q21" i="1"/>
  <c r="E22" i="1"/>
  <c r="F22" i="1"/>
  <c r="G22" i="1"/>
  <c r="E23" i="1"/>
  <c r="F23" i="1"/>
  <c r="G23" i="1"/>
  <c r="H23" i="1"/>
  <c r="K22" i="1"/>
  <c r="C12" i="1"/>
  <c r="C11" i="1"/>
  <c r="O24" i="1" l="1"/>
  <c r="O21" i="1"/>
  <c r="O23" i="1"/>
  <c r="O22" i="1"/>
  <c r="C15" i="1"/>
  <c r="F18" i="1" s="1"/>
  <c r="C16" i="1"/>
  <c r="D18" i="1" s="1"/>
  <c r="F19" i="1" l="1"/>
  <c r="C18" i="1"/>
</calcChain>
</file>

<file path=xl/sharedStrings.xml><?xml version="1.0" encoding="utf-8"?>
<sst xmlns="http://schemas.openxmlformats.org/spreadsheetml/2006/main" count="59" uniqueCount="50">
  <si>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</si>
  <si>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</si>
  <si>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</si>
  <si>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</si>
  <si>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</si>
  <si>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</si>
  <si>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</si>
  <si>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</si>
  <si>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</si>
  <si>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</si>
  <si>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</si>
  <si>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</si>
  <si>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</si>
  <si>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</si>
  <si>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</si>
  <si>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</si>
  <si>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</si>
  <si>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</si>
  <si>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</si>
  <si>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</si>
  <si>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</si>
  <si>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</si>
  <si>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</si>
  <si>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</si>
  <si>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</si>
  <si>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</si>
  <si>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</si>
  <si>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</si>
  <si>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</si>
  <si>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</si>
  <si>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</si>
  <si>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</si>
  <si>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</si>
  <si>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 xml:space="preserve">V1044 Sco / GSC 6212-0852 </t>
  </si>
  <si>
    <t>Sco_V1044.xls</t>
  </si>
  <si>
    <t>EA</t>
  </si>
  <si>
    <t>IBVS 5557 Eph.</t>
  </si>
  <si>
    <t>IBVS 5557</t>
  </si>
  <si>
    <t>Sco</t>
  </si>
  <si>
    <t>I</t>
  </si>
  <si>
    <t>IBVS 5690</t>
  </si>
  <si>
    <t>OEJV 0181</t>
  </si>
  <si>
    <t>pg</t>
  </si>
  <si>
    <t>vis</t>
  </si>
  <si>
    <t>PE</t>
  </si>
  <si>
    <t>CCD</t>
  </si>
  <si>
    <t>GCVS</t>
  </si>
  <si>
    <t>ASAS</t>
  </si>
  <si>
    <t>JBAV, 63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</si>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</sst>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6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18" fillId="0" borderId="0" applyNumberFormat="0" applyFill="0" applyBorder="0" applyAlignment="0" applyProtection="0"/>
    <xf numFmtId="2" fontId="28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4" applyNumberFormat="0" applyFill="0" applyAlignment="0" applyProtection="0"/>
    <xf numFmtId="0" fontId="23" fillId="22" borderId="0" applyNumberFormat="0" applyBorder="0" applyAlignment="0" applyProtection="0"/>
    <xf numFmtId="0" fontId="13" fillId="0" borderId="0"/>
    <xf numFmtId="0" fontId="13" fillId="23" borderId="5" applyNumberFormat="0" applyFont="0" applyAlignment="0" applyProtection="0"/>
    <xf numFmtId="0" fontId="24" fillId="20" borderId="6" applyNumberFormat="0" applyAlignment="0" applyProtection="0"/>
    <xf numFmtId="0" fontId="25" fillId="0" borderId="0" applyNumberFormat="0" applyFill="0" applyBorder="0" applyAlignment="0" applyProtection="0"/>
    <xf numFmtId="0" fontId="28" fillId="0" borderId="7" applyNumberFormat="0" applyFont="0" applyFill="0" applyAlignment="0" applyProtection="0"/>
    <xf numFmtId="0" fontId="26" fillId="0" borderId="0" applyNumberFormat="0" applyFill="0" applyBorder="0" applyAlignment="0" applyProtection="0"/>
  </cellStyleXfs>
  <cellXfs count="4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27" fillId="0" borderId="0" xfId="41" applyFont="1"/>
    <xf numFmtId="0" fontId="27" fillId="0" borderId="0" xfId="41" applyFont="1" applyAlignment="1">
      <alignment horizontal="center"/>
    </xf>
    <xf numFmtId="0" fontId="27" fillId="0" borderId="0" xfId="41" applyFont="1" applyAlignment="1">
      <alignment horizontal="left"/>
    </xf>
    <xf numFmtId="0" fontId="0" fillId="0" borderId="0" xfId="0" applyAlignment="1">
      <alignment horizontal="left" wrapText="1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 wrapText="1"/>
    </xf>
    <xf numFmtId="176" fontId="29" fillId="0" borderId="0" xfId="0" applyNumberFormat="1" applyFont="1" applyAlignment="1">
      <alignment vertical="center" wrapText="1"/>
    </xf>
    <xf numFmtId="0" fontId="28" fillId="0" borderId="0" xfId="0" applyFont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V1044 Sco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2">
                  <c:v>-1.544999991892837E-3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B9-41D7-89D3-58EE567F809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B9-41D7-89D3-58EE567F809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B9-41D7-89D3-58EE567F809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4.50999999884516E-3</c:v>
                </c:pt>
                <c:pt idx="3">
                  <c:v>-4.3559999976423569E-3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B9-41D7-89D3-58EE567F809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B9-41D7-89D3-58EE567F809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AB9-41D7-89D3-58EE567F809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  <c:pt idx="2">
                    <c:v>2E-3</c:v>
                  </c:pt>
                  <c:pt idx="3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AB9-41D7-89D3-58EE567F809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530</c:v>
                </c:pt>
                <c:pt idx="2">
                  <c:v>4865</c:v>
                </c:pt>
                <c:pt idx="3">
                  <c:v>6932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2.4641951084081867E-3</c:v>
                </c:pt>
                <c:pt idx="1">
                  <c:v>1.9805962096582008E-3</c:v>
                </c:pt>
                <c:pt idx="2">
                  <c:v>-1.9748778018157387E-3</c:v>
                </c:pt>
                <c:pt idx="3">
                  <c:v>-3.8609135069406827E-3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AB9-41D7-89D3-58EE567F8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6933080"/>
        <c:axId val="1"/>
      </c:scatterChart>
      <c:valAx>
        <c:axId val="7369330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9330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86466165413534"/>
          <c:y val="0.92397937099967764"/>
          <c:w val="0.62857142857142856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E20A2884-E1A1-C65E-DB4F-B1161B8F62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33</v>
      </c>
      <c r="E1" s="29"/>
      <c r="F1" s="29" t="s">
        <v>34</v>
      </c>
      <c r="G1" s="30" t="s">
        <v>35</v>
      </c>
      <c r="H1" s="31" t="s">
        <v>36</v>
      </c>
      <c r="I1" s="30">
        <v>53064.835999999996</v>
      </c>
      <c r="J1" s="30">
        <v>0.91483300000000001</v>
      </c>
      <c r="K1" s="30" t="s">
        <v>37</v>
      </c>
      <c r="L1" s="30" t="s">
        <v>38</v>
      </c>
    </row>
    <row r="2" spans="1:12" x14ac:dyDescent="0.2">
      <c r="A2" t="s">
        <v>22</v>
      </c>
      <c r="B2" t="s">
        <v>35</v>
      </c>
      <c r="D2" s="9" t="s">
        <v>38</v>
      </c>
      <c r="E2" t="s">
        <v>34</v>
      </c>
    </row>
    <row r="3" spans="1:12" ht="13.5" thickBot="1" x14ac:dyDescent="0.25"/>
    <row r="4" spans="1:12" ht="14.25" thickTop="1" thickBot="1" x14ac:dyDescent="0.25">
      <c r="A4" s="28" t="s">
        <v>36</v>
      </c>
      <c r="C4" s="7">
        <v>53064.835999999996</v>
      </c>
      <c r="D4" s="8">
        <v>0.91483300000000001</v>
      </c>
    </row>
    <row r="5" spans="1:12" ht="13.5" thickTop="1" x14ac:dyDescent="0.2">
      <c r="A5" s="10" t="s">
        <v>27</v>
      </c>
      <c r="B5" s="11"/>
      <c r="C5" s="12">
        <v>-9.5</v>
      </c>
      <c r="D5" s="11" t="s">
        <v>28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53064.835999999996</v>
      </c>
    </row>
    <row r="8" spans="1:12" x14ac:dyDescent="0.2">
      <c r="A8" t="s">
        <v>2</v>
      </c>
      <c r="C8">
        <f>+D4</f>
        <v>0.91483300000000001</v>
      </c>
      <c r="D8" t="s">
        <v>46</v>
      </c>
    </row>
    <row r="9" spans="1:12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3">
        <f ca="1">INTERCEPT(INDIRECT($D$9):G992,INDIRECT($C$9):F992)</f>
        <v>2.4641951084081867E-3</v>
      </c>
      <c r="D11" s="13"/>
      <c r="E11" s="11"/>
    </row>
    <row r="12" spans="1:12" x14ac:dyDescent="0.2">
      <c r="A12" s="11" t="s">
        <v>15</v>
      </c>
      <c r="B12" s="11"/>
      <c r="C12" s="23">
        <f ca="1">SLOPE(INDIRECT($D$9):G992,INDIRECT($C$9):F992)</f>
        <v>-9.1245075235846352E-7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</row>
    <row r="14" spans="1:12" x14ac:dyDescent="0.2">
      <c r="A14" s="11"/>
      <c r="B14" s="11"/>
      <c r="C14" s="11"/>
    </row>
    <row r="15" spans="1:12" x14ac:dyDescent="0.2">
      <c r="A15" s="14" t="s">
        <v>16</v>
      </c>
      <c r="B15" s="11"/>
      <c r="C15" s="15">
        <f ca="1">(C7+C11)+(C8+C12)*INT(MAX(F21:F3533))</f>
        <v>59406.454495086487</v>
      </c>
      <c r="E15" s="13"/>
      <c r="F15" s="11"/>
    </row>
    <row r="16" spans="1:12" x14ac:dyDescent="0.2">
      <c r="A16" s="18" t="s">
        <v>3</v>
      </c>
      <c r="B16" s="11"/>
      <c r="C16" s="19">
        <f ca="1">+C8+C12</f>
        <v>0.91483208754924761</v>
      </c>
      <c r="E16" s="11"/>
      <c r="F16" s="11"/>
    </row>
    <row r="17" spans="1:18" ht="13.5" thickBot="1" x14ac:dyDescent="0.25">
      <c r="A17" s="16" t="s">
        <v>26</v>
      </c>
      <c r="B17" s="11"/>
      <c r="C17" s="11">
        <f>COUNT(C21:C2191)</f>
        <v>4</v>
      </c>
      <c r="E17" s="16" t="s">
        <v>29</v>
      </c>
      <c r="F17" s="17">
        <f ca="1">TODAY()+15018.5-B5/24</f>
        <v>59968.5</v>
      </c>
    </row>
    <row r="18" spans="1:18" ht="14.25" thickTop="1" thickBot="1" x14ac:dyDescent="0.25">
      <c r="A18" s="18" t="s">
        <v>4</v>
      </c>
      <c r="B18" s="11"/>
      <c r="C18" s="21">
        <f ca="1">+C15</f>
        <v>59406.454495086487</v>
      </c>
      <c r="D18" s="22">
        <f ca="1">+C16</f>
        <v>0.91483208754924761</v>
      </c>
      <c r="E18" s="16" t="s">
        <v>30</v>
      </c>
      <c r="F18" s="17">
        <f ca="1">ROUND(2*(F17-C15)/C16,0)/2+1</f>
        <v>615.5</v>
      </c>
    </row>
    <row r="19" spans="1:18" ht="13.5" thickTop="1" x14ac:dyDescent="0.2">
      <c r="E19" s="16" t="s">
        <v>31</v>
      </c>
      <c r="F19" s="20">
        <f ca="1">+C15+C16*F18-15018.5-C5/24</f>
        <v>44951.429478306389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42</v>
      </c>
      <c r="I20" s="6" t="s">
        <v>43</v>
      </c>
      <c r="J20" s="6" t="s">
        <v>44</v>
      </c>
      <c r="K20" s="6" t="s">
        <v>45</v>
      </c>
      <c r="L20" s="6" t="s">
        <v>23</v>
      </c>
      <c r="M20" s="6" t="s">
        <v>24</v>
      </c>
      <c r="N20" s="6" t="s">
        <v>25</v>
      </c>
      <c r="O20" s="6" t="s">
        <v>21</v>
      </c>
      <c r="P20" s="5" t="s">
        <v>20</v>
      </c>
      <c r="Q20" s="3" t="s">
        <v>13</v>
      </c>
    </row>
    <row r="21" spans="1:18" x14ac:dyDescent="0.2">
      <c r="A21" t="str">
        <f>$K$1</f>
        <v>IBVS 5557</v>
      </c>
      <c r="C21" s="9">
        <f>+$C$4</f>
        <v>53064.835999999996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2.4641951084081867E-3</v>
      </c>
      <c r="Q21" s="2">
        <f>+C21-15018.5</f>
        <v>38046.335999999996</v>
      </c>
      <c r="R21" t="s">
        <v>47</v>
      </c>
    </row>
    <row r="22" spans="1:18" x14ac:dyDescent="0.2">
      <c r="A22" t="s">
        <v>40</v>
      </c>
      <c r="B22" s="32" t="s">
        <v>39</v>
      </c>
      <c r="C22" s="36">
        <v>53549.701999999997</v>
      </c>
      <c r="D22" s="36">
        <v>4.0000000000000002E-4</v>
      </c>
      <c r="E22">
        <f>+(C22-C$7)/C$8</f>
        <v>530.00492986151767</v>
      </c>
      <c r="F22">
        <f>ROUND(2*E22,0)/2</f>
        <v>530</v>
      </c>
      <c r="G22">
        <f>+C22-(C$7+F22*C$8)</f>
        <v>4.50999999884516E-3</v>
      </c>
      <c r="K22">
        <f>+G22</f>
        <v>4.50999999884516E-3</v>
      </c>
      <c r="O22">
        <f ca="1">+C$11+C$12*$F22</f>
        <v>1.9805962096582008E-3</v>
      </c>
      <c r="Q22" s="2">
        <f>+C22-15018.5</f>
        <v>38531.201999999997</v>
      </c>
      <c r="R22" t="s">
        <v>45</v>
      </c>
    </row>
    <row r="23" spans="1:18" x14ac:dyDescent="0.2">
      <c r="A23" s="33" t="s">
        <v>41</v>
      </c>
      <c r="B23" s="34" t="s">
        <v>39</v>
      </c>
      <c r="C23" s="35">
        <v>57515.497000000003</v>
      </c>
      <c r="D23" s="35">
        <v>2E-3</v>
      </c>
      <c r="E23">
        <f>+(C23-C$7)/C$8</f>
        <v>4864.9983111671827</v>
      </c>
      <c r="F23">
        <f>ROUND(2*E23,0)/2</f>
        <v>4865</v>
      </c>
      <c r="G23">
        <f>+C23-(C$7+F23*C$8)</f>
        <v>-1.544999991892837E-3</v>
      </c>
      <c r="H23">
        <f>+G23</f>
        <v>-1.544999991892837E-3</v>
      </c>
      <c r="O23">
        <f ca="1">+C$11+C$12*$F23</f>
        <v>-1.9748778018157387E-3</v>
      </c>
      <c r="Q23" s="2">
        <f>+C23-15018.5</f>
        <v>42496.997000000003</v>
      </c>
      <c r="R23" t="s">
        <v>43</v>
      </c>
    </row>
    <row r="24" spans="1:18" x14ac:dyDescent="0.2">
      <c r="A24" s="37" t="s">
        <v>48</v>
      </c>
      <c r="B24" s="38" t="s">
        <v>49</v>
      </c>
      <c r="C24" s="39">
        <v>59406.453999999998</v>
      </c>
      <c r="D24" s="37">
        <v>5.0000000000000001E-3</v>
      </c>
      <c r="E24">
        <f>+(C24-C$7)/C$8</f>
        <v>6931.9952384752214</v>
      </c>
      <c r="F24">
        <f>ROUND(2*E24,0)/2</f>
        <v>6932</v>
      </c>
      <c r="G24">
        <f>+C24-(C$7+F24*C$8)</f>
        <v>-4.3559999976423569E-3</v>
      </c>
      <c r="K24">
        <f>+G24</f>
        <v>-4.3559999976423569E-3</v>
      </c>
      <c r="O24">
        <f ca="1">+C$11+C$12*$F24</f>
        <v>-3.8609135069406827E-3</v>
      </c>
      <c r="Q24" s="2">
        <f>+C24-15018.5</f>
        <v>44387.953999999998</v>
      </c>
      <c r="R24" s="40" t="s">
        <v>45</v>
      </c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2023-01-24T04:32:36Z</dcterms:modified>
</cp:coreProperties>
</file>