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F9F88B2-A0CC-47C5-97D0-5B5F3FC8CE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I30" i="1" s="1"/>
  <c r="Q30" i="1"/>
  <c r="E31" i="1"/>
  <c r="F31" i="1"/>
  <c r="G31" i="1" s="1"/>
  <c r="I31" i="1" s="1"/>
  <c r="Q31" i="1"/>
  <c r="E32" i="1"/>
  <c r="F32" i="1"/>
  <c r="G32" i="1" s="1"/>
  <c r="I32" i="1" s="1"/>
  <c r="Q32" i="1"/>
  <c r="E23" i="1"/>
  <c r="F23" i="1" s="1"/>
  <c r="G23" i="1" s="1"/>
  <c r="I23" i="1" s="1"/>
  <c r="Q23" i="1"/>
  <c r="E24" i="1"/>
  <c r="F24" i="1" s="1"/>
  <c r="G24" i="1" s="1"/>
  <c r="I24" i="1" s="1"/>
  <c r="Q24" i="1"/>
  <c r="E25" i="1"/>
  <c r="F25" i="1" s="1"/>
  <c r="G25" i="1" s="1"/>
  <c r="I25" i="1" s="1"/>
  <c r="Q25" i="1"/>
  <c r="E26" i="1"/>
  <c r="F26" i="1" s="1"/>
  <c r="G26" i="1" s="1"/>
  <c r="I26" i="1" s="1"/>
  <c r="Q26" i="1"/>
  <c r="E27" i="1"/>
  <c r="F27" i="1" s="1"/>
  <c r="G27" i="1" s="1"/>
  <c r="I27" i="1" s="1"/>
  <c r="Q27" i="1"/>
  <c r="E28" i="1"/>
  <c r="F28" i="1"/>
  <c r="G28" i="1" s="1"/>
  <c r="I28" i="1" s="1"/>
  <c r="Q28" i="1"/>
  <c r="B28" i="1"/>
  <c r="B27" i="1"/>
  <c r="B26" i="1"/>
  <c r="B25" i="1"/>
  <c r="B24" i="1"/>
  <c r="B23" i="1"/>
  <c r="E29" i="1"/>
  <c r="F29" i="1"/>
  <c r="G29" i="1"/>
  <c r="H29" i="1" s="1"/>
  <c r="Q29" i="1"/>
  <c r="E21" i="1"/>
  <c r="F21" i="1" s="1"/>
  <c r="G21" i="1" s="1"/>
  <c r="H21" i="1" s="1"/>
  <c r="E22" i="1"/>
  <c r="F22" i="1"/>
  <c r="G22" i="1" s="1"/>
  <c r="H22" i="1" s="1"/>
  <c r="G11" i="1"/>
  <c r="F11" i="1"/>
  <c r="Q21" i="1"/>
  <c r="Q22" i="1"/>
  <c r="E15" i="1"/>
  <c r="C17" i="1"/>
  <c r="C11" i="1"/>
  <c r="C12" i="1"/>
  <c r="O32" i="1" l="1"/>
  <c r="O31" i="1"/>
  <c r="O30" i="1"/>
  <c r="O25" i="1"/>
  <c r="O22" i="1"/>
  <c r="C16" i="1"/>
  <c r="D18" i="1" s="1"/>
  <c r="O29" i="1"/>
  <c r="O21" i="1"/>
  <c r="O24" i="1"/>
  <c r="O26" i="1"/>
  <c r="C15" i="1"/>
  <c r="O28" i="1"/>
  <c r="O23" i="1"/>
  <c r="O27" i="1"/>
  <c r="C18" i="1" l="1"/>
  <c r="E16" i="1"/>
  <c r="E17" i="1" s="1"/>
</calcChain>
</file>

<file path=xl/sharedStrings.xml><?xml version="1.0" encoding="utf-8"?>
<sst xmlns="http://schemas.openxmlformats.org/spreadsheetml/2006/main" count="63" uniqueCount="49">
  <si>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</si>
  <si>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</si>
  <si>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</si>
  <si>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</si>
  <si>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</si>
  <si>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</si>
  <si>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</si>
  <si>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</si>
  <si>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</si>
  <si>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</si>
  <si>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</si>
  <si>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</si>
  <si>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</si>
  <si>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</si>
  <si>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</si>
  <si>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</si>
  <si>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</si>
  <si>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</si>
  <si>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</si>
  <si>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</si>
  <si>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</si>
  <si>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</si>
  <si>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</si>
  <si>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</si>
  <si>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</si>
  <si>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</si>
  <si>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</si>
  <si>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</si>
  <si>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</si>
  <si>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</si>
  <si>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</si>
  <si>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</si>
  <si>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</si>
  <si>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</si>
  <si>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</si>
  <si>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</si>
  <si>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</si>
  <si>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</si>
  <si>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V1084 Sco / GSC 7884-0319</t>
  </si>
  <si>
    <t>EW:</t>
  </si>
  <si>
    <t>not avail.</t>
  </si>
  <si>
    <t>IBVS 5843</t>
  </si>
  <si>
    <t>I</t>
  </si>
  <si>
    <t>JAVSO 49, 251</t>
  </si>
  <si>
    <t>II</t>
  </si>
  <si>
    <t>TESS/BAJ/RAA</t>
  </si>
  <si>
    <t>VSS SEB GP</t>
  </si>
  <si>
    <t>BMGA</t>
  </si>
  <si>
    <t>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</si>
</sst>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0000"/>
    <numFmt numFmtId="166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6" fillId="0" borderId="6" xfId="0" applyFont="1" applyBorder="1" applyAlignment="1"/>
    <xf numFmtId="0" fontId="0" fillId="0" borderId="6" xfId="0" applyBorder="1" applyAlignment="1"/>
    <xf numFmtId="0" fontId="16" fillId="0" borderId="0" xfId="0" applyFont="1" applyAlignment="1"/>
    <xf numFmtId="0" fontId="16" fillId="0" borderId="0" xfId="0" applyFont="1" applyAlignment="1">
      <alignment horizontal="center"/>
    </xf>
    <xf numFmtId="165" fontId="17" fillId="0" borderId="0" xfId="0" applyNumberFormat="1" applyFont="1" applyAlignment="1" applyProtection="1">
      <alignment vertical="center" wrapText="1"/>
      <protection locked="0"/>
    </xf>
    <xf numFmtId="166" fontId="16" fillId="0" borderId="0" xfId="0" applyNumberFormat="1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V1084 Sco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5.9999999999999995E-4</c:v>
                  </c:pt>
                  <c:pt idx="1">
                    <c:v>8.0000000000000004E-4</c:v>
                  </c:pt>
                  <c:pt idx="2">
                    <c:v>9.1100000000000003E-4</c:v>
                  </c:pt>
                  <c:pt idx="3">
                    <c:v>1.103E-3</c:v>
                  </c:pt>
                  <c:pt idx="4">
                    <c:v>8.2200000000000003E-4</c:v>
                  </c:pt>
                  <c:pt idx="5">
                    <c:v>7.0699999999999995E-4</c:v>
                  </c:pt>
                  <c:pt idx="6">
                    <c:v>5.6099999999999998E-4</c:v>
                  </c:pt>
                  <c:pt idx="7">
                    <c:v>8.0099999999999995E-4</c:v>
                  </c:pt>
                  <c:pt idx="8">
                    <c:v>1.65E-3</c:v>
                  </c:pt>
                  <c:pt idx="9">
                    <c:v>9.5799999999999998E-4</c:v>
                  </c:pt>
                  <c:pt idx="10">
                    <c:v>1.0499999999999999E-3</c:v>
                  </c:pt>
                  <c:pt idx="11">
                    <c:v>1.5089999999999999E-3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5.9999999999999995E-4</c:v>
                  </c:pt>
                  <c:pt idx="1">
                    <c:v>8.0000000000000004E-4</c:v>
                  </c:pt>
                  <c:pt idx="2">
                    <c:v>9.1100000000000003E-4</c:v>
                  </c:pt>
                  <c:pt idx="3">
                    <c:v>1.103E-3</c:v>
                  </c:pt>
                  <c:pt idx="4">
                    <c:v>8.2200000000000003E-4</c:v>
                  </c:pt>
                  <c:pt idx="5">
                    <c:v>7.0699999999999995E-4</c:v>
                  </c:pt>
                  <c:pt idx="6">
                    <c:v>5.6099999999999998E-4</c:v>
                  </c:pt>
                  <c:pt idx="7">
                    <c:v>8.0099999999999995E-4</c:v>
                  </c:pt>
                  <c:pt idx="8">
                    <c:v>1.65E-3</c:v>
                  </c:pt>
                  <c:pt idx="9">
                    <c:v>9.5799999999999998E-4</c:v>
                  </c:pt>
                  <c:pt idx="10">
                    <c:v>1.0499999999999999E-3</c:v>
                  </c:pt>
                  <c:pt idx="11">
                    <c:v>1.5089999999999999E-3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26</c:v>
                </c:pt>
                <c:pt idx="2">
                  <c:v>30563.5</c:v>
                </c:pt>
                <c:pt idx="3">
                  <c:v>30564.5</c:v>
                </c:pt>
                <c:pt idx="4">
                  <c:v>30641.5</c:v>
                </c:pt>
                <c:pt idx="5">
                  <c:v>30642.5</c:v>
                </c:pt>
                <c:pt idx="6">
                  <c:v>30733.5</c:v>
                </c:pt>
                <c:pt idx="7">
                  <c:v>30734.5</c:v>
                </c:pt>
                <c:pt idx="8">
                  <c:v>33446.5</c:v>
                </c:pt>
                <c:pt idx="9">
                  <c:v>40344</c:v>
                </c:pt>
                <c:pt idx="10">
                  <c:v>40350</c:v>
                </c:pt>
                <c:pt idx="11">
                  <c:v>40351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1.9440000032773241E-3</c:v>
                </c:pt>
                <c:pt idx="8">
                  <c:v>1.6356000000087079E-2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14-4750-893A-13E2998EF7F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8.0000000000000004E-4</c:v>
                  </c:pt>
                  <c:pt idx="2">
                    <c:v>9.1100000000000003E-4</c:v>
                  </c:pt>
                  <c:pt idx="3">
                    <c:v>1.103E-3</c:v>
                  </c:pt>
                  <c:pt idx="4">
                    <c:v>8.2200000000000003E-4</c:v>
                  </c:pt>
                  <c:pt idx="5">
                    <c:v>7.0699999999999995E-4</c:v>
                  </c:pt>
                  <c:pt idx="6">
                    <c:v>5.6099999999999998E-4</c:v>
                  </c:pt>
                  <c:pt idx="7">
                    <c:v>8.0099999999999995E-4</c:v>
                  </c:pt>
                  <c:pt idx="8">
                    <c:v>1.65E-3</c:v>
                  </c:pt>
                  <c:pt idx="9">
                    <c:v>9.5799999999999998E-4</c:v>
                  </c:pt>
                  <c:pt idx="10">
                    <c:v>1.0499999999999999E-3</c:v>
                  </c:pt>
                  <c:pt idx="11">
                    <c:v>1.5089999999999999E-3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8.0000000000000004E-4</c:v>
                  </c:pt>
                  <c:pt idx="2">
                    <c:v>9.1100000000000003E-4</c:v>
                  </c:pt>
                  <c:pt idx="3">
                    <c:v>1.103E-3</c:v>
                  </c:pt>
                  <c:pt idx="4">
                    <c:v>8.2200000000000003E-4</c:v>
                  </c:pt>
                  <c:pt idx="5">
                    <c:v>7.0699999999999995E-4</c:v>
                  </c:pt>
                  <c:pt idx="6">
                    <c:v>5.6099999999999998E-4</c:v>
                  </c:pt>
                  <c:pt idx="7">
                    <c:v>8.0099999999999995E-4</c:v>
                  </c:pt>
                  <c:pt idx="8">
                    <c:v>1.65E-3</c:v>
                  </c:pt>
                  <c:pt idx="9">
                    <c:v>9.5799999999999998E-4</c:v>
                  </c:pt>
                  <c:pt idx="10">
                    <c:v>1.0499999999999999E-3</c:v>
                  </c:pt>
                  <c:pt idx="11">
                    <c:v>1.5089999999999999E-3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26</c:v>
                </c:pt>
                <c:pt idx="2">
                  <c:v>30563.5</c:v>
                </c:pt>
                <c:pt idx="3">
                  <c:v>30564.5</c:v>
                </c:pt>
                <c:pt idx="4">
                  <c:v>30641.5</c:v>
                </c:pt>
                <c:pt idx="5">
                  <c:v>30642.5</c:v>
                </c:pt>
                <c:pt idx="6">
                  <c:v>30733.5</c:v>
                </c:pt>
                <c:pt idx="7">
                  <c:v>30734.5</c:v>
                </c:pt>
                <c:pt idx="8">
                  <c:v>33446.5</c:v>
                </c:pt>
                <c:pt idx="9">
                  <c:v>40344</c:v>
                </c:pt>
                <c:pt idx="10">
                  <c:v>40350</c:v>
                </c:pt>
                <c:pt idx="11">
                  <c:v>40351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2">
                  <c:v>2.4840629928803537E-2</c:v>
                </c:pt>
                <c:pt idx="3">
                  <c:v>2.4535550015571062E-2</c:v>
                </c:pt>
                <c:pt idx="4">
                  <c:v>2.4385809963860083E-2</c:v>
                </c:pt>
                <c:pt idx="5">
                  <c:v>2.4135009858582634E-2</c:v>
                </c:pt>
                <c:pt idx="6">
                  <c:v>2.4271420203149319E-2</c:v>
                </c:pt>
                <c:pt idx="7">
                  <c:v>2.4083279946353287E-2</c:v>
                </c:pt>
                <c:pt idx="9">
                  <c:v>-2.8286000117077492E-2</c:v>
                </c:pt>
                <c:pt idx="10">
                  <c:v>-2.9077999970468227E-2</c:v>
                </c:pt>
                <c:pt idx="11">
                  <c:v>-2.8788000141503289E-2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14-4750-893A-13E2998EF7F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8.0000000000000004E-4</c:v>
                  </c:pt>
                  <c:pt idx="2">
                    <c:v>9.1100000000000003E-4</c:v>
                  </c:pt>
                  <c:pt idx="3">
                    <c:v>1.103E-3</c:v>
                  </c:pt>
                  <c:pt idx="4">
                    <c:v>8.2200000000000003E-4</c:v>
                  </c:pt>
                  <c:pt idx="5">
                    <c:v>7.0699999999999995E-4</c:v>
                  </c:pt>
                  <c:pt idx="6">
                    <c:v>5.6099999999999998E-4</c:v>
                  </c:pt>
                  <c:pt idx="7">
                    <c:v>8.0099999999999995E-4</c:v>
                  </c:pt>
                  <c:pt idx="8">
                    <c:v>1.65E-3</c:v>
                  </c:pt>
                  <c:pt idx="9">
                    <c:v>9.5799999999999998E-4</c:v>
                  </c:pt>
                  <c:pt idx="10">
                    <c:v>1.0499999999999999E-3</c:v>
                  </c:pt>
                  <c:pt idx="11">
                    <c:v>1.5089999999999999E-3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8.0000000000000004E-4</c:v>
                  </c:pt>
                  <c:pt idx="2">
                    <c:v>9.1100000000000003E-4</c:v>
                  </c:pt>
                  <c:pt idx="3">
                    <c:v>1.103E-3</c:v>
                  </c:pt>
                  <c:pt idx="4">
                    <c:v>8.2200000000000003E-4</c:v>
                  </c:pt>
                  <c:pt idx="5">
                    <c:v>7.0699999999999995E-4</c:v>
                  </c:pt>
                  <c:pt idx="6">
                    <c:v>5.6099999999999998E-4</c:v>
                  </c:pt>
                  <c:pt idx="7">
                    <c:v>8.0099999999999995E-4</c:v>
                  </c:pt>
                  <c:pt idx="8">
                    <c:v>1.65E-3</c:v>
                  </c:pt>
                  <c:pt idx="9">
                    <c:v>9.5799999999999998E-4</c:v>
                  </c:pt>
                  <c:pt idx="10">
                    <c:v>1.0499999999999999E-3</c:v>
                  </c:pt>
                  <c:pt idx="11">
                    <c:v>1.5089999999999999E-3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26</c:v>
                </c:pt>
                <c:pt idx="2">
                  <c:v>30563.5</c:v>
                </c:pt>
                <c:pt idx="3">
                  <c:v>30564.5</c:v>
                </c:pt>
                <c:pt idx="4">
                  <c:v>30641.5</c:v>
                </c:pt>
                <c:pt idx="5">
                  <c:v>30642.5</c:v>
                </c:pt>
                <c:pt idx="6">
                  <c:v>30733.5</c:v>
                </c:pt>
                <c:pt idx="7">
                  <c:v>30734.5</c:v>
                </c:pt>
                <c:pt idx="8">
                  <c:v>33446.5</c:v>
                </c:pt>
                <c:pt idx="9">
                  <c:v>40344</c:v>
                </c:pt>
                <c:pt idx="10">
                  <c:v>40350</c:v>
                </c:pt>
                <c:pt idx="11">
                  <c:v>40351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14-4750-893A-13E2998EF7F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8.0000000000000004E-4</c:v>
                  </c:pt>
                  <c:pt idx="2">
                    <c:v>9.1100000000000003E-4</c:v>
                  </c:pt>
                  <c:pt idx="3">
                    <c:v>1.103E-3</c:v>
                  </c:pt>
                  <c:pt idx="4">
                    <c:v>8.2200000000000003E-4</c:v>
                  </c:pt>
                  <c:pt idx="5">
                    <c:v>7.0699999999999995E-4</c:v>
                  </c:pt>
                  <c:pt idx="6">
                    <c:v>5.6099999999999998E-4</c:v>
                  </c:pt>
                  <c:pt idx="7">
                    <c:v>8.0099999999999995E-4</c:v>
                  </c:pt>
                  <c:pt idx="8">
                    <c:v>1.65E-3</c:v>
                  </c:pt>
                  <c:pt idx="9">
                    <c:v>9.5799999999999998E-4</c:v>
                  </c:pt>
                  <c:pt idx="10">
                    <c:v>1.0499999999999999E-3</c:v>
                  </c:pt>
                  <c:pt idx="11">
                    <c:v>1.5089999999999999E-3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8.0000000000000004E-4</c:v>
                  </c:pt>
                  <c:pt idx="2">
                    <c:v>9.1100000000000003E-4</c:v>
                  </c:pt>
                  <c:pt idx="3">
                    <c:v>1.103E-3</c:v>
                  </c:pt>
                  <c:pt idx="4">
                    <c:v>8.2200000000000003E-4</c:v>
                  </c:pt>
                  <c:pt idx="5">
                    <c:v>7.0699999999999995E-4</c:v>
                  </c:pt>
                  <c:pt idx="6">
                    <c:v>5.6099999999999998E-4</c:v>
                  </c:pt>
                  <c:pt idx="7">
                    <c:v>8.0099999999999995E-4</c:v>
                  </c:pt>
                  <c:pt idx="8">
                    <c:v>1.65E-3</c:v>
                  </c:pt>
                  <c:pt idx="9">
                    <c:v>9.5799999999999998E-4</c:v>
                  </c:pt>
                  <c:pt idx="10">
                    <c:v>1.0499999999999999E-3</c:v>
                  </c:pt>
                  <c:pt idx="11">
                    <c:v>1.5089999999999999E-3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26</c:v>
                </c:pt>
                <c:pt idx="2">
                  <c:v>30563.5</c:v>
                </c:pt>
                <c:pt idx="3">
                  <c:v>30564.5</c:v>
                </c:pt>
                <c:pt idx="4">
                  <c:v>30641.5</c:v>
                </c:pt>
                <c:pt idx="5">
                  <c:v>30642.5</c:v>
                </c:pt>
                <c:pt idx="6">
                  <c:v>30733.5</c:v>
                </c:pt>
                <c:pt idx="7">
                  <c:v>30734.5</c:v>
                </c:pt>
                <c:pt idx="8">
                  <c:v>33446.5</c:v>
                </c:pt>
                <c:pt idx="9">
                  <c:v>40344</c:v>
                </c:pt>
                <c:pt idx="10">
                  <c:v>40350</c:v>
                </c:pt>
                <c:pt idx="11">
                  <c:v>40351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014-4750-893A-13E2998EF7F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8.0000000000000004E-4</c:v>
                  </c:pt>
                  <c:pt idx="2">
                    <c:v>9.1100000000000003E-4</c:v>
                  </c:pt>
                  <c:pt idx="3">
                    <c:v>1.103E-3</c:v>
                  </c:pt>
                  <c:pt idx="4">
                    <c:v>8.2200000000000003E-4</c:v>
                  </c:pt>
                  <c:pt idx="5">
                    <c:v>7.0699999999999995E-4</c:v>
                  </c:pt>
                  <c:pt idx="6">
                    <c:v>5.6099999999999998E-4</c:v>
                  </c:pt>
                  <c:pt idx="7">
                    <c:v>8.0099999999999995E-4</c:v>
                  </c:pt>
                  <c:pt idx="8">
                    <c:v>1.65E-3</c:v>
                  </c:pt>
                  <c:pt idx="9">
                    <c:v>9.5799999999999998E-4</c:v>
                  </c:pt>
                  <c:pt idx="10">
                    <c:v>1.0499999999999999E-3</c:v>
                  </c:pt>
                  <c:pt idx="11">
                    <c:v>1.5089999999999999E-3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8.0000000000000004E-4</c:v>
                  </c:pt>
                  <c:pt idx="2">
                    <c:v>9.1100000000000003E-4</c:v>
                  </c:pt>
                  <c:pt idx="3">
                    <c:v>1.103E-3</c:v>
                  </c:pt>
                  <c:pt idx="4">
                    <c:v>8.2200000000000003E-4</c:v>
                  </c:pt>
                  <c:pt idx="5">
                    <c:v>7.0699999999999995E-4</c:v>
                  </c:pt>
                  <c:pt idx="6">
                    <c:v>5.6099999999999998E-4</c:v>
                  </c:pt>
                  <c:pt idx="7">
                    <c:v>8.0099999999999995E-4</c:v>
                  </c:pt>
                  <c:pt idx="8">
                    <c:v>1.65E-3</c:v>
                  </c:pt>
                  <c:pt idx="9">
                    <c:v>9.5799999999999998E-4</c:v>
                  </c:pt>
                  <c:pt idx="10">
                    <c:v>1.0499999999999999E-3</c:v>
                  </c:pt>
                  <c:pt idx="11">
                    <c:v>1.5089999999999999E-3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26</c:v>
                </c:pt>
                <c:pt idx="2">
                  <c:v>30563.5</c:v>
                </c:pt>
                <c:pt idx="3">
                  <c:v>30564.5</c:v>
                </c:pt>
                <c:pt idx="4">
                  <c:v>30641.5</c:v>
                </c:pt>
                <c:pt idx="5">
                  <c:v>30642.5</c:v>
                </c:pt>
                <c:pt idx="6">
                  <c:v>30733.5</c:v>
                </c:pt>
                <c:pt idx="7">
                  <c:v>30734.5</c:v>
                </c:pt>
                <c:pt idx="8">
                  <c:v>33446.5</c:v>
                </c:pt>
                <c:pt idx="9">
                  <c:v>40344</c:v>
                </c:pt>
                <c:pt idx="10">
                  <c:v>40350</c:v>
                </c:pt>
                <c:pt idx="11">
                  <c:v>40351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014-4750-893A-13E2998EF7F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8.0000000000000004E-4</c:v>
                  </c:pt>
                  <c:pt idx="2">
                    <c:v>9.1100000000000003E-4</c:v>
                  </c:pt>
                  <c:pt idx="3">
                    <c:v>1.103E-3</c:v>
                  </c:pt>
                  <c:pt idx="4">
                    <c:v>8.2200000000000003E-4</c:v>
                  </c:pt>
                  <c:pt idx="5">
                    <c:v>7.0699999999999995E-4</c:v>
                  </c:pt>
                  <c:pt idx="6">
                    <c:v>5.6099999999999998E-4</c:v>
                  </c:pt>
                  <c:pt idx="7">
                    <c:v>8.0099999999999995E-4</c:v>
                  </c:pt>
                  <c:pt idx="8">
                    <c:v>1.65E-3</c:v>
                  </c:pt>
                  <c:pt idx="9">
                    <c:v>9.5799999999999998E-4</c:v>
                  </c:pt>
                  <c:pt idx="10">
                    <c:v>1.0499999999999999E-3</c:v>
                  </c:pt>
                  <c:pt idx="11">
                    <c:v>1.5089999999999999E-3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8.0000000000000004E-4</c:v>
                  </c:pt>
                  <c:pt idx="2">
                    <c:v>9.1100000000000003E-4</c:v>
                  </c:pt>
                  <c:pt idx="3">
                    <c:v>1.103E-3</c:v>
                  </c:pt>
                  <c:pt idx="4">
                    <c:v>8.2200000000000003E-4</c:v>
                  </c:pt>
                  <c:pt idx="5">
                    <c:v>7.0699999999999995E-4</c:v>
                  </c:pt>
                  <c:pt idx="6">
                    <c:v>5.6099999999999998E-4</c:v>
                  </c:pt>
                  <c:pt idx="7">
                    <c:v>8.0099999999999995E-4</c:v>
                  </c:pt>
                  <c:pt idx="8">
                    <c:v>1.65E-3</c:v>
                  </c:pt>
                  <c:pt idx="9">
                    <c:v>9.5799999999999998E-4</c:v>
                  </c:pt>
                  <c:pt idx="10">
                    <c:v>1.0499999999999999E-3</c:v>
                  </c:pt>
                  <c:pt idx="11">
                    <c:v>1.5089999999999999E-3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26</c:v>
                </c:pt>
                <c:pt idx="2">
                  <c:v>30563.5</c:v>
                </c:pt>
                <c:pt idx="3">
                  <c:v>30564.5</c:v>
                </c:pt>
                <c:pt idx="4">
                  <c:v>30641.5</c:v>
                </c:pt>
                <c:pt idx="5">
                  <c:v>30642.5</c:v>
                </c:pt>
                <c:pt idx="6">
                  <c:v>30733.5</c:v>
                </c:pt>
                <c:pt idx="7">
                  <c:v>30734.5</c:v>
                </c:pt>
                <c:pt idx="8">
                  <c:v>33446.5</c:v>
                </c:pt>
                <c:pt idx="9">
                  <c:v>40344</c:v>
                </c:pt>
                <c:pt idx="10">
                  <c:v>40350</c:v>
                </c:pt>
                <c:pt idx="11">
                  <c:v>40351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014-4750-893A-13E2998EF7F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8.0000000000000004E-4</c:v>
                  </c:pt>
                  <c:pt idx="2">
                    <c:v>9.1100000000000003E-4</c:v>
                  </c:pt>
                  <c:pt idx="3">
                    <c:v>1.103E-3</c:v>
                  </c:pt>
                  <c:pt idx="4">
                    <c:v>8.2200000000000003E-4</c:v>
                  </c:pt>
                  <c:pt idx="5">
                    <c:v>7.0699999999999995E-4</c:v>
                  </c:pt>
                  <c:pt idx="6">
                    <c:v>5.6099999999999998E-4</c:v>
                  </c:pt>
                  <c:pt idx="7">
                    <c:v>8.0099999999999995E-4</c:v>
                  </c:pt>
                  <c:pt idx="8">
                    <c:v>1.65E-3</c:v>
                  </c:pt>
                  <c:pt idx="9">
                    <c:v>9.5799999999999998E-4</c:v>
                  </c:pt>
                  <c:pt idx="10">
                    <c:v>1.0499999999999999E-3</c:v>
                  </c:pt>
                  <c:pt idx="11">
                    <c:v>1.5089999999999999E-3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8.0000000000000004E-4</c:v>
                  </c:pt>
                  <c:pt idx="2">
                    <c:v>9.1100000000000003E-4</c:v>
                  </c:pt>
                  <c:pt idx="3">
                    <c:v>1.103E-3</c:v>
                  </c:pt>
                  <c:pt idx="4">
                    <c:v>8.2200000000000003E-4</c:v>
                  </c:pt>
                  <c:pt idx="5">
                    <c:v>7.0699999999999995E-4</c:v>
                  </c:pt>
                  <c:pt idx="6">
                    <c:v>5.6099999999999998E-4</c:v>
                  </c:pt>
                  <c:pt idx="7">
                    <c:v>8.0099999999999995E-4</c:v>
                  </c:pt>
                  <c:pt idx="8">
                    <c:v>1.65E-3</c:v>
                  </c:pt>
                  <c:pt idx="9">
                    <c:v>9.5799999999999998E-4</c:v>
                  </c:pt>
                  <c:pt idx="10">
                    <c:v>1.0499999999999999E-3</c:v>
                  </c:pt>
                  <c:pt idx="11">
                    <c:v>1.5089999999999999E-3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26</c:v>
                </c:pt>
                <c:pt idx="2">
                  <c:v>30563.5</c:v>
                </c:pt>
                <c:pt idx="3">
                  <c:v>30564.5</c:v>
                </c:pt>
                <c:pt idx="4">
                  <c:v>30641.5</c:v>
                </c:pt>
                <c:pt idx="5">
                  <c:v>30642.5</c:v>
                </c:pt>
                <c:pt idx="6">
                  <c:v>30733.5</c:v>
                </c:pt>
                <c:pt idx="7">
                  <c:v>30734.5</c:v>
                </c:pt>
                <c:pt idx="8">
                  <c:v>33446.5</c:v>
                </c:pt>
                <c:pt idx="9">
                  <c:v>40344</c:v>
                </c:pt>
                <c:pt idx="10">
                  <c:v>40350</c:v>
                </c:pt>
                <c:pt idx="11">
                  <c:v>40351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014-4750-893A-13E2998EF7F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26</c:v>
                </c:pt>
                <c:pt idx="2">
                  <c:v>30563.5</c:v>
                </c:pt>
                <c:pt idx="3">
                  <c:v>30564.5</c:v>
                </c:pt>
                <c:pt idx="4">
                  <c:v>30641.5</c:v>
                </c:pt>
                <c:pt idx="5">
                  <c:v>30642.5</c:v>
                </c:pt>
                <c:pt idx="6">
                  <c:v>30733.5</c:v>
                </c:pt>
                <c:pt idx="7">
                  <c:v>30734.5</c:v>
                </c:pt>
                <c:pt idx="8">
                  <c:v>33446.5</c:v>
                </c:pt>
                <c:pt idx="9">
                  <c:v>40344</c:v>
                </c:pt>
                <c:pt idx="10">
                  <c:v>40350</c:v>
                </c:pt>
                <c:pt idx="11">
                  <c:v>40351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1.5386718415421103E-2</c:v>
                </c:pt>
                <c:pt idx="1">
                  <c:v>1.5378555636577716E-2</c:v>
                </c:pt>
                <c:pt idx="2">
                  <c:v>5.7912149085041151E-3</c:v>
                </c:pt>
                <c:pt idx="3">
                  <c:v>5.7909009554716773E-3</c:v>
                </c:pt>
                <c:pt idx="4">
                  <c:v>5.7667265719739558E-3</c:v>
                </c:pt>
                <c:pt idx="5">
                  <c:v>5.7664126189415164E-3</c:v>
                </c:pt>
                <c:pt idx="6">
                  <c:v>5.7378428929896648E-3</c:v>
                </c:pt>
                <c:pt idx="7">
                  <c:v>5.7375289399572271E-3</c:v>
                </c:pt>
                <c:pt idx="8">
                  <c:v>4.8860883159855331E-3</c:v>
                </c:pt>
                <c:pt idx="9">
                  <c:v>2.7205972747448397E-3</c:v>
                </c:pt>
                <c:pt idx="10">
                  <c:v>2.7187135565502115E-3</c:v>
                </c:pt>
                <c:pt idx="11">
                  <c:v>2.7183996035177738E-3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014-4750-893A-13E2998EF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8411120"/>
        <c:axId val="1"/>
      </c:scatterChart>
      <c:valAx>
        <c:axId val="598411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98496240601503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8411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466165413533832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0</xdr:rowOff>
    </xdr:from>
    <xdr:to>
      <xdr:col>16</xdr:col>
      <xdr:colOff>190500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5A9BBA88-6D7B-5CD7-C248-D1FC98B7B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Robert%20&amp;%20Bonnie\Documents\Documents\Robert\Astronomy\Variable%20research\Variables\Bob%20Nelson\Master%20Updates_9_VSSSEB.xlsx" TargetMode="External"/><Relationship Id="rId1" Type="http://schemas.openxmlformats.org/officeDocument/2006/relationships/externalLinkPath" Target="/Users/Robert%20&amp;%20Bonnie/Documents/Documents/Robert/Astronomy/Variable%20research/Variables/Bob%20Nelson/Master%20Updates_9_VSSS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39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7" customWidth="1"/>
    <col min="4" max="4" width="9.42578125" customWidth="1"/>
    <col min="5" max="5" width="16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20" max="20" width="16.28515625" customWidth="1"/>
  </cols>
  <sheetData>
    <row r="1" spans="1:20" ht="20.25" x14ac:dyDescent="0.3">
      <c r="A1" s="1" t="s">
        <v>38</v>
      </c>
      <c r="T1" s="36" t="s">
        <v>46</v>
      </c>
    </row>
    <row r="2" spans="1:20" x14ac:dyDescent="0.2">
      <c r="A2" t="s">
        <v>24</v>
      </c>
      <c r="B2" s="29" t="s">
        <v>39</v>
      </c>
      <c r="C2" s="3"/>
      <c r="D2" s="3"/>
      <c r="T2" s="36" t="s">
        <v>45</v>
      </c>
    </row>
    <row r="3" spans="1:20" ht="13.5" thickBot="1" x14ac:dyDescent="0.25">
      <c r="T3" s="37"/>
    </row>
    <row r="4" spans="1:20" ht="14.25" thickTop="1" thickBot="1" x14ac:dyDescent="0.25">
      <c r="A4" s="5" t="s">
        <v>0</v>
      </c>
      <c r="C4" s="8" t="s">
        <v>40</v>
      </c>
      <c r="D4" s="9" t="s">
        <v>40</v>
      </c>
      <c r="T4" s="37"/>
    </row>
    <row r="6" spans="1:20" x14ac:dyDescent="0.2">
      <c r="A6" s="5" t="s">
        <v>1</v>
      </c>
    </row>
    <row r="7" spans="1:20" x14ac:dyDescent="0.2">
      <c r="A7" t="s">
        <v>2</v>
      </c>
      <c r="C7">
        <v>53991.647900000004</v>
      </c>
    </row>
    <row r="8" spans="1:20" x14ac:dyDescent="0.2">
      <c r="A8" t="s">
        <v>3</v>
      </c>
      <c r="C8">
        <v>0.15165600000000001</v>
      </c>
    </row>
    <row r="9" spans="1:20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20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20" x14ac:dyDescent="0.2">
      <c r="A11" s="12" t="s">
        <v>15</v>
      </c>
      <c r="B11" s="12"/>
      <c r="C11" s="24">
        <f ca="1">INTERCEPT(INDIRECT($G$11):G991,INDIRECT($F$11):F991)</f>
        <v>1.5386718415421103E-2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20" x14ac:dyDescent="0.2">
      <c r="A12" s="12" t="s">
        <v>16</v>
      </c>
      <c r="B12" s="12"/>
      <c r="C12" s="24">
        <f ca="1">SLOPE(INDIRECT($G$11):G991,INDIRECT($F$11):F991)</f>
        <v>-3.139530324379403E-7</v>
      </c>
      <c r="D12" s="3"/>
      <c r="E12" s="12"/>
    </row>
    <row r="13" spans="1:20" x14ac:dyDescent="0.2">
      <c r="A13" s="12" t="s">
        <v>19</v>
      </c>
      <c r="B13" s="12"/>
      <c r="C13" s="3" t="s">
        <v>13</v>
      </c>
      <c r="D13" s="3"/>
      <c r="E13" s="12"/>
    </row>
    <row r="14" spans="1:20" x14ac:dyDescent="0.2">
      <c r="A14" s="12"/>
      <c r="B14" s="12"/>
      <c r="C14" s="12"/>
      <c r="D14" s="12"/>
      <c r="E14" s="12"/>
    </row>
    <row r="15" spans="1:20" x14ac:dyDescent="0.2">
      <c r="A15" s="14" t="s">
        <v>17</v>
      </c>
      <c r="B15" s="12"/>
      <c r="C15" s="15">
        <f ca="1">(C7+C11)+(C8+C12)*INT(MAX(F21:F3532))</f>
        <v>60111.121874399607</v>
      </c>
      <c r="D15" s="16" t="s">
        <v>33</v>
      </c>
      <c r="E15" s="17">
        <f ca="1">TODAY()+15018.5-B9/24</f>
        <v>60154.5</v>
      </c>
    </row>
    <row r="16" spans="1:20" x14ac:dyDescent="0.2">
      <c r="A16" s="18" t="s">
        <v>4</v>
      </c>
      <c r="B16" s="12"/>
      <c r="C16" s="19">
        <f ca="1">+C8+C12</f>
        <v>0.15165568604696758</v>
      </c>
      <c r="D16" s="16" t="s">
        <v>34</v>
      </c>
      <c r="E16" s="17">
        <f ca="1">ROUND(2*(E15-C15)/C16,0)/2+1</f>
        <v>287</v>
      </c>
    </row>
    <row r="17" spans="1:17" ht="13.5" thickBot="1" x14ac:dyDescent="0.25">
      <c r="A17" s="16" t="s">
        <v>30</v>
      </c>
      <c r="B17" s="12"/>
      <c r="C17" s="12">
        <f>COUNT(C21:C2190)</f>
        <v>12</v>
      </c>
      <c r="D17" s="16" t="s">
        <v>35</v>
      </c>
      <c r="E17" s="20">
        <f ca="1">+C15+C16*E16-15018.5-C9/24</f>
        <v>45136.542889628421</v>
      </c>
    </row>
    <row r="18" spans="1:17" ht="14.25" thickTop="1" thickBot="1" x14ac:dyDescent="0.25">
      <c r="A18" s="18" t="s">
        <v>5</v>
      </c>
      <c r="B18" s="12"/>
      <c r="C18" s="21">
        <f ca="1">+C15</f>
        <v>60111.121874399607</v>
      </c>
      <c r="D18" s="22">
        <f ca="1">+C16</f>
        <v>0.15165568604696758</v>
      </c>
      <c r="E18" s="23" t="s">
        <v>36</v>
      </c>
    </row>
    <row r="19" spans="1:17" ht="13.5" thickTop="1" x14ac:dyDescent="0.2">
      <c r="A19" s="27" t="s">
        <v>37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48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</row>
    <row r="21" spans="1:17" x14ac:dyDescent="0.2">
      <c r="A21" s="31" t="s">
        <v>41</v>
      </c>
      <c r="B21" s="30" t="s">
        <v>42</v>
      </c>
      <c r="C21" s="32">
        <v>53991.647900000004</v>
      </c>
      <c r="D21" s="32">
        <v>5.9999999999999995E-4</v>
      </c>
      <c r="E21">
        <f t="shared" ref="E21:E29" si="0">+(C21-C$7)/C$8</f>
        <v>0</v>
      </c>
      <c r="F21">
        <f t="shared" ref="F21:F29" si="1">ROUND(2*E21,0)/2</f>
        <v>0</v>
      </c>
      <c r="G21">
        <f t="shared" ref="G21:G29" si="2">+C21-(C$7+F21*C$8)</f>
        <v>0</v>
      </c>
      <c r="H21">
        <f t="shared" ref="H21:H29" si="3">+G21</f>
        <v>0</v>
      </c>
      <c r="O21">
        <f t="shared" ref="O21:O29" ca="1" si="4">+C$11+C$12*$F21</f>
        <v>1.5386718415421103E-2</v>
      </c>
      <c r="Q21" s="2">
        <f t="shared" ref="Q21:Q29" si="5">+C21-15018.5</f>
        <v>38973.147900000004</v>
      </c>
    </row>
    <row r="22" spans="1:17" x14ac:dyDescent="0.2">
      <c r="A22" s="31" t="s">
        <v>41</v>
      </c>
      <c r="B22" s="30" t="s">
        <v>42</v>
      </c>
      <c r="C22" s="32">
        <v>53995.592900000003</v>
      </c>
      <c r="D22" s="32">
        <v>8.0000000000000004E-4</v>
      </c>
      <c r="E22">
        <f t="shared" si="0"/>
        <v>26.012818483935412</v>
      </c>
      <c r="F22">
        <f t="shared" si="1"/>
        <v>26</v>
      </c>
      <c r="G22">
        <f t="shared" si="2"/>
        <v>1.9440000032773241E-3</v>
      </c>
      <c r="H22">
        <f t="shared" si="3"/>
        <v>1.9440000032773241E-3</v>
      </c>
      <c r="O22">
        <f t="shared" ca="1" si="4"/>
        <v>1.5378555636577716E-2</v>
      </c>
      <c r="Q22" s="2">
        <f t="shared" si="5"/>
        <v>38977.092900000003</v>
      </c>
    </row>
    <row r="23" spans="1:17" ht="12.75" customHeight="1" x14ac:dyDescent="0.25">
      <c r="A23" s="38" t="s">
        <v>45</v>
      </c>
      <c r="B23" s="39" t="str">
        <f>IF([1]Sheet1!AD665=0,"I","II")</f>
        <v>I</v>
      </c>
      <c r="C23" s="40">
        <v>58626.810896629933</v>
      </c>
      <c r="D23" s="41">
        <v>9.1100000000000003E-4</v>
      </c>
      <c r="E23">
        <f t="shared" si="0"/>
        <v>30563.66379589287</v>
      </c>
      <c r="F23">
        <f t="shared" si="1"/>
        <v>30563.5</v>
      </c>
      <c r="G23">
        <f t="shared" si="2"/>
        <v>2.4840629928803537E-2</v>
      </c>
      <c r="I23">
        <f>+G23</f>
        <v>2.4840629928803537E-2</v>
      </c>
      <c r="O23">
        <f t="shared" ca="1" si="4"/>
        <v>5.7912149085041151E-3</v>
      </c>
      <c r="Q23" s="2">
        <f t="shared" si="5"/>
        <v>43608.310896629933</v>
      </c>
    </row>
    <row r="24" spans="1:17" ht="15" x14ac:dyDescent="0.25">
      <c r="A24" s="38" t="s">
        <v>45</v>
      </c>
      <c r="B24" s="39" t="str">
        <f>IF([1]Sheet1!AD666=0,"I","II")</f>
        <v>I</v>
      </c>
      <c r="C24" s="40">
        <v>58626.962247550022</v>
      </c>
      <c r="D24" s="41">
        <v>1.103E-3</v>
      </c>
      <c r="E24">
        <f t="shared" si="0"/>
        <v>30564.661784235494</v>
      </c>
      <c r="F24">
        <f t="shared" si="1"/>
        <v>30564.5</v>
      </c>
      <c r="G24">
        <f t="shared" si="2"/>
        <v>2.4535550015571062E-2</v>
      </c>
      <c r="I24">
        <f>+G24</f>
        <v>2.4535550015571062E-2</v>
      </c>
      <c r="O24">
        <f t="shared" ca="1" si="4"/>
        <v>5.7909009554716773E-3</v>
      </c>
      <c r="Q24" s="2">
        <f t="shared" si="5"/>
        <v>43608.462247550022</v>
      </c>
    </row>
    <row r="25" spans="1:17" ht="15" x14ac:dyDescent="0.25">
      <c r="A25" s="38" t="s">
        <v>45</v>
      </c>
      <c r="B25" s="39" t="str">
        <f>IF([1]Sheet1!AD667=0,"I","II")</f>
        <v>I</v>
      </c>
      <c r="C25" s="40">
        <v>58638.639609809965</v>
      </c>
      <c r="D25" s="41">
        <v>8.2200000000000003E-4</v>
      </c>
      <c r="E25">
        <f t="shared" si="0"/>
        <v>30641.660796868971</v>
      </c>
      <c r="F25">
        <f t="shared" si="1"/>
        <v>30641.5</v>
      </c>
      <c r="G25">
        <f t="shared" si="2"/>
        <v>2.4385809963860083E-2</v>
      </c>
      <c r="I25">
        <f>+G25</f>
        <v>2.4385809963860083E-2</v>
      </c>
      <c r="O25">
        <f t="shared" ca="1" si="4"/>
        <v>5.7667265719739558E-3</v>
      </c>
      <c r="Q25" s="2">
        <f t="shared" si="5"/>
        <v>43620.139609809965</v>
      </c>
    </row>
    <row r="26" spans="1:17" ht="15" x14ac:dyDescent="0.25">
      <c r="A26" s="38" t="s">
        <v>45</v>
      </c>
      <c r="B26" s="39" t="str">
        <f>IF([1]Sheet1!AD668=0,"I","II")</f>
        <v>I</v>
      </c>
      <c r="C26" s="40">
        <v>58638.791015009861</v>
      </c>
      <c r="D26" s="41">
        <v>7.0699999999999995E-4</v>
      </c>
      <c r="E26">
        <f t="shared" si="0"/>
        <v>30642.659143125609</v>
      </c>
      <c r="F26">
        <f t="shared" si="1"/>
        <v>30642.5</v>
      </c>
      <c r="G26">
        <f t="shared" si="2"/>
        <v>2.4135009858582634E-2</v>
      </c>
      <c r="I26">
        <f>+G26</f>
        <v>2.4135009858582634E-2</v>
      </c>
      <c r="O26">
        <f t="shared" ca="1" si="4"/>
        <v>5.7664126189415164E-3</v>
      </c>
      <c r="Q26" s="2">
        <f t="shared" si="5"/>
        <v>43620.291015009861</v>
      </c>
    </row>
    <row r="27" spans="1:17" ht="15" x14ac:dyDescent="0.25">
      <c r="A27" s="38" t="s">
        <v>45</v>
      </c>
      <c r="B27" s="39" t="str">
        <f>IF([1]Sheet1!AD669=0,"I","II")</f>
        <v>I</v>
      </c>
      <c r="C27" s="40">
        <v>58652.591847420204</v>
      </c>
      <c r="D27" s="41">
        <v>5.6099999999999998E-4</v>
      </c>
      <c r="E27">
        <f t="shared" si="0"/>
        <v>30733.660042597723</v>
      </c>
      <c r="F27">
        <f t="shared" si="1"/>
        <v>30733.5</v>
      </c>
      <c r="G27">
        <f t="shared" si="2"/>
        <v>2.4271420203149319E-2</v>
      </c>
      <c r="I27">
        <f>+G27</f>
        <v>2.4271420203149319E-2</v>
      </c>
      <c r="O27">
        <f t="shared" ca="1" si="4"/>
        <v>5.7378428929896648E-3</v>
      </c>
      <c r="Q27" s="2">
        <f t="shared" si="5"/>
        <v>43634.091847420204</v>
      </c>
    </row>
    <row r="28" spans="1:17" ht="15" x14ac:dyDescent="0.25">
      <c r="A28" s="38" t="s">
        <v>45</v>
      </c>
      <c r="B28" s="39" t="str">
        <f>IF([1]Sheet1!AD670=0,"I","II")</f>
        <v>I</v>
      </c>
      <c r="C28" s="40">
        <v>58652.743315279949</v>
      </c>
      <c r="D28" s="41">
        <v>8.0099999999999995E-4</v>
      </c>
      <c r="E28">
        <f t="shared" si="0"/>
        <v>30734.658802025278</v>
      </c>
      <c r="F28">
        <f t="shared" si="1"/>
        <v>30734.5</v>
      </c>
      <c r="G28">
        <f t="shared" si="2"/>
        <v>2.4083279946353287E-2</v>
      </c>
      <c r="I28">
        <f>+G28</f>
        <v>2.4083279946353287E-2</v>
      </c>
      <c r="O28">
        <f t="shared" ca="1" si="4"/>
        <v>5.7375289399572271E-3</v>
      </c>
      <c r="Q28" s="2">
        <f t="shared" si="5"/>
        <v>43634.243315279949</v>
      </c>
    </row>
    <row r="29" spans="1:17" ht="15" customHeight="1" x14ac:dyDescent="0.2">
      <c r="A29" s="33" t="s">
        <v>43</v>
      </c>
      <c r="B29" s="34" t="s">
        <v>44</v>
      </c>
      <c r="C29" s="35">
        <v>59064.026660000003</v>
      </c>
      <c r="D29" s="35">
        <v>1.65E-3</v>
      </c>
      <c r="E29">
        <f t="shared" si="0"/>
        <v>33446.607849343243</v>
      </c>
      <c r="F29">
        <f t="shared" si="1"/>
        <v>33446.5</v>
      </c>
      <c r="G29">
        <f t="shared" si="2"/>
        <v>1.6356000000087079E-2</v>
      </c>
      <c r="H29">
        <f>+G29</f>
        <v>1.6356000000087079E-2</v>
      </c>
      <c r="O29">
        <f t="shared" ca="1" si="4"/>
        <v>4.8860883159855331E-3</v>
      </c>
      <c r="Q29" s="2">
        <f t="shared" si="5"/>
        <v>44045.526660000003</v>
      </c>
    </row>
    <row r="30" spans="1:17" ht="15" x14ac:dyDescent="0.25">
      <c r="A30" s="38" t="s">
        <v>47</v>
      </c>
      <c r="B30" s="39" t="s">
        <v>42</v>
      </c>
      <c r="C30" s="38">
        <v>60110.029277999885</v>
      </c>
      <c r="D30" s="38">
        <v>9.5799999999999998E-4</v>
      </c>
      <c r="E30">
        <f t="shared" ref="E30:E32" si="6">+(C30-C$7)/C$8</f>
        <v>40343.813485782834</v>
      </c>
      <c r="F30">
        <f t="shared" ref="F30:F32" si="7">ROUND(2*E30,0)/2</f>
        <v>40344</v>
      </c>
      <c r="G30">
        <f t="shared" ref="G30:G32" si="8">+C30-(C$7+F30*C$8)</f>
        <v>-2.8286000117077492E-2</v>
      </c>
      <c r="I30">
        <f>+G30</f>
        <v>-2.8286000117077492E-2</v>
      </c>
      <c r="O30">
        <f t="shared" ref="O30:O32" ca="1" si="9">+C$11+C$12*$F30</f>
        <v>2.7205972747448397E-3</v>
      </c>
      <c r="Q30" s="2">
        <f t="shared" ref="Q30:Q32" si="10">+C30-15018.5</f>
        <v>45091.529277999885</v>
      </c>
    </row>
    <row r="31" spans="1:17" ht="15" x14ac:dyDescent="0.25">
      <c r="A31" s="38" t="s">
        <v>47</v>
      </c>
      <c r="B31" s="39" t="s">
        <v>42</v>
      </c>
      <c r="C31" s="38">
        <v>60110.938422000036</v>
      </c>
      <c r="D31" s="38">
        <v>1.0499999999999999E-3</v>
      </c>
      <c r="E31">
        <f t="shared" si="6"/>
        <v>40349.808263438514</v>
      </c>
      <c r="F31">
        <f t="shared" si="7"/>
        <v>40350</v>
      </c>
      <c r="G31">
        <f t="shared" si="8"/>
        <v>-2.9077999970468227E-2</v>
      </c>
      <c r="I31">
        <f>+G31</f>
        <v>-2.9077999970468227E-2</v>
      </c>
      <c r="O31">
        <f t="shared" ca="1" si="9"/>
        <v>2.7187135565502115E-3</v>
      </c>
      <c r="Q31" s="2">
        <f t="shared" si="10"/>
        <v>45092.438422000036</v>
      </c>
    </row>
    <row r="32" spans="1:17" ht="15" x14ac:dyDescent="0.25">
      <c r="A32" s="38" t="s">
        <v>47</v>
      </c>
      <c r="B32" s="39" t="s">
        <v>44</v>
      </c>
      <c r="C32" s="38">
        <v>60111.090367999859</v>
      </c>
      <c r="D32" s="38">
        <v>1.5089999999999999E-3</v>
      </c>
      <c r="E32">
        <f t="shared" si="6"/>
        <v>40350.810175659753</v>
      </c>
      <c r="F32">
        <f t="shared" si="7"/>
        <v>40351</v>
      </c>
      <c r="G32">
        <f t="shared" si="8"/>
        <v>-2.8788000141503289E-2</v>
      </c>
      <c r="I32">
        <f>+G32</f>
        <v>-2.8788000141503289E-2</v>
      </c>
      <c r="O32">
        <f t="shared" ca="1" si="9"/>
        <v>2.7183996035177738E-3</v>
      </c>
      <c r="Q32" s="2">
        <f t="shared" si="10"/>
        <v>45092.590367999859</v>
      </c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sortState xmlns:xlrd2="http://schemas.microsoft.com/office/spreadsheetml/2017/richdata2" ref="A21:S29">
    <sortCondition ref="C21:C29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2023-07-29T07:07:29Z</dcterms:modified>
</cp:coreProperties>
</file>