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ADFA1E6-4751-4866-B0E8-699140EBD5B8}" xr6:coauthVersionLast="47" xr6:coauthVersionMax="47" xr10:uidLastSave="{00000000-0000-0000-0000-000000000000}"/>
  <bookViews>
    <workbookView xWindow="14385" yWindow="435" windowWidth="1359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I31" i="1" s="1"/>
  <c r="Q31" i="1"/>
  <c r="Q30" i="1"/>
  <c r="C9" i="1"/>
  <c r="D9" i="1"/>
  <c r="Q22" i="1"/>
  <c r="Q23" i="1"/>
  <c r="Q24" i="1"/>
  <c r="Q25" i="1"/>
  <c r="Q26" i="1"/>
  <c r="Q27" i="1"/>
  <c r="Q28" i="1"/>
  <c r="Q29" i="1"/>
  <c r="C21" i="1"/>
  <c r="Q21" i="1"/>
  <c r="C7" i="1"/>
  <c r="E30" i="1"/>
  <c r="F30" i="1"/>
  <c r="C8" i="1"/>
  <c r="F17" i="1"/>
  <c r="C17" i="1"/>
  <c r="E24" i="1"/>
  <c r="F24" i="1"/>
  <c r="E29" i="1"/>
  <c r="F29" i="1"/>
  <c r="G29" i="1"/>
  <c r="K29" i="1"/>
  <c r="E21" i="1"/>
  <c r="F21" i="1"/>
  <c r="G21" i="1"/>
  <c r="G28" i="1"/>
  <c r="K28" i="1"/>
  <c r="E26" i="1"/>
  <c r="F26" i="1"/>
  <c r="G26" i="1"/>
  <c r="K26" i="1"/>
  <c r="E23" i="1"/>
  <c r="F23" i="1"/>
  <c r="G23" i="1"/>
  <c r="K23" i="1"/>
  <c r="E28" i="1"/>
  <c r="F28" i="1"/>
  <c r="E25" i="1"/>
  <c r="F25" i="1"/>
  <c r="G25" i="1"/>
  <c r="K25" i="1"/>
  <c r="G22" i="1"/>
  <c r="K22" i="1"/>
  <c r="G30" i="1"/>
  <c r="I30" i="1"/>
  <c r="G24" i="1"/>
  <c r="K24" i="1"/>
  <c r="E27" i="1"/>
  <c r="F27" i="1"/>
  <c r="G27" i="1"/>
  <c r="K27" i="1"/>
  <c r="E22" i="1"/>
  <c r="F22" i="1"/>
  <c r="I21" i="1"/>
  <c r="C11" i="1"/>
  <c r="C12" i="1"/>
  <c r="O31" i="1" l="1"/>
  <c r="C16" i="1"/>
  <c r="D18" i="1" s="1"/>
  <c r="C15" i="1"/>
  <c r="F18" i="1" s="1"/>
  <c r="O22" i="1"/>
  <c r="O26" i="1"/>
  <c r="O25" i="1"/>
  <c r="O29" i="1"/>
  <c r="O28" i="1"/>
  <c r="O21" i="1"/>
  <c r="O23" i="1"/>
  <c r="O24" i="1"/>
  <c r="O30" i="1"/>
  <c r="O27" i="1"/>
  <c r="C18" i="1" l="1"/>
  <c r="F19" i="1"/>
</calcChain>
</file>

<file path=xl/sharedStrings.xml><?xml version="1.0" encoding="utf-8"?>
<sst xmlns="http://schemas.openxmlformats.org/spreadsheetml/2006/main" count="69" uniqueCount="48">
  <si>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</si>
  <si>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</si>
  <si>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</si>
  <si>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</si>
  <si>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</si>
  <si>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</si>
  <si>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</si>
  <si>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</si>
  <si>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</si>
  <si>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</si>
  <si>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</si>
  <si>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</si>
  <si>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</si>
  <si>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</si>
  <si>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</si>
  <si>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</si>
  <si>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</si>
  <si>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</si>
  <si>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</si>
  <si>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</si>
  <si>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</si>
  <si>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</si>
  <si>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</si>
  <si>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</si>
  <si>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</si>
  <si>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</si>
  <si>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</si>
  <si>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</si>
  <si>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</si>
  <si>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</si>
  <si>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</si>
  <si>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</si>
  <si>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</si>
  <si>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G7379-0718_Sco.xls</t>
  </si>
  <si>
    <t>EB</t>
  </si>
  <si>
    <t>IBVS 5495 Eph.</t>
  </si>
  <si>
    <t>IBVS 5495</t>
  </si>
  <si>
    <t>Sco</t>
  </si>
  <si>
    <t>V1305 Sco / GSC 7379-0718 / NSV 22125</t>
  </si>
  <si>
    <t>OEJV 0168</t>
  </si>
  <si>
    <t>II</t>
  </si>
  <si>
    <t>I</t>
  </si>
  <si>
    <t>OEJV 0181</t>
  </si>
  <si>
    <t>pg</t>
  </si>
  <si>
    <t>vis</t>
  </si>
  <si>
    <t>PE</t>
  </si>
  <si>
    <t>CCD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</si>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</sst>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4" fontId="32" fillId="0" borderId="0" applyFont="0" applyFill="0" applyBorder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4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4" fontId="33" fillId="0" borderId="0" xfId="28" applyFont="1" applyBorder="1"/>
    <xf numFmtId="172" fontId="33" fillId="0" borderId="0" xfId="0" applyNumberFormat="1" applyFont="1" applyAlignment="1" applyProtection="1">
      <alignment vertical="center" wrapText="1"/>
      <protection locked="0"/>
    </xf>
    <xf numFmtId="0" fontId="33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V1305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B-4564-AA5B-0D8048EF5F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9">
                  <c:v>3.8039999999455176E-2</c:v>
                </c:pt>
                <c:pt idx="10">
                  <c:v>5.7000000102561899E-2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B-4564-AA5B-0D8048EF5F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EB-4564-AA5B-0D8048EF5F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4.1389999998500571E-2</c:v>
                </c:pt>
                <c:pt idx="2">
                  <c:v>4.2119999998249114E-2</c:v>
                </c:pt>
                <c:pt idx="3">
                  <c:v>4.2199999996228144E-2</c:v>
                </c:pt>
                <c:pt idx="4">
                  <c:v>4.3420000001788139E-2</c:v>
                </c:pt>
                <c:pt idx="5">
                  <c:v>4.0849999997590203E-2</c:v>
                </c:pt>
                <c:pt idx="6">
                  <c:v>4.1679999994812533E-2</c:v>
                </c:pt>
                <c:pt idx="7">
                  <c:v>4.2659999999159481E-2</c:v>
                </c:pt>
                <c:pt idx="8">
                  <c:v>4.4149999994260725E-2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EB-4564-AA5B-0D8048EF5F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EB-4564-AA5B-0D8048EF5F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B-4564-AA5B-0D8048EF5F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8.9999999999999998E-4</c:v>
                  </c:pt>
                  <c:pt idx="7">
                    <c:v>6.9999999999999999E-4</c:v>
                  </c:pt>
                  <c:pt idx="8">
                    <c:v>1E-3</c:v>
                  </c:pt>
                  <c:pt idx="9">
                    <c:v>0.01</c:v>
                  </c:pt>
                  <c:pt idx="1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EB-4564-AA5B-0D8048EF5F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3328.5</c:v>
                </c:pt>
                <c:pt idx="2">
                  <c:v>3328.5</c:v>
                </c:pt>
                <c:pt idx="3">
                  <c:v>3328.5</c:v>
                </c:pt>
                <c:pt idx="4">
                  <c:v>3328.5</c:v>
                </c:pt>
                <c:pt idx="5">
                  <c:v>3361.5</c:v>
                </c:pt>
                <c:pt idx="6">
                  <c:v>3361.5</c:v>
                </c:pt>
                <c:pt idx="7">
                  <c:v>3361.5</c:v>
                </c:pt>
                <c:pt idx="8">
                  <c:v>3361.5</c:v>
                </c:pt>
                <c:pt idx="9">
                  <c:v>3928</c:v>
                </c:pt>
                <c:pt idx="10">
                  <c:v>5650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5.7226522475084599E-3</c:v>
                </c:pt>
                <c:pt idx="1">
                  <c:v>3.9665403835675198E-2</c:v>
                </c:pt>
                <c:pt idx="2">
                  <c:v>3.9665403835675198E-2</c:v>
                </c:pt>
                <c:pt idx="3">
                  <c:v>3.9665403835675198E-2</c:v>
                </c:pt>
                <c:pt idx="4">
                  <c:v>3.9665403835675198E-2</c:v>
                </c:pt>
                <c:pt idx="5">
                  <c:v>4.0001925032132908E-2</c:v>
                </c:pt>
                <c:pt idx="6">
                  <c:v>4.0001925032132908E-2</c:v>
                </c:pt>
                <c:pt idx="7">
                  <c:v>4.0001925032132908E-2</c:v>
                </c:pt>
                <c:pt idx="8">
                  <c:v>4.0001925032132908E-2</c:v>
                </c:pt>
                <c:pt idx="9">
                  <c:v>4.5778872237990341E-2</c:v>
                </c:pt>
                <c:pt idx="10">
                  <c:v>6.3339160125874705E-2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EB-4564-AA5B-0D8048EF5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339488"/>
        <c:axId val="1"/>
      </c:scatterChart>
      <c:valAx>
        <c:axId val="577339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33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C0E461-0C4A-08CC-169E-28808B13F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F12" sqref="F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38</v>
      </c>
      <c r="E1" s="30"/>
      <c r="F1" s="30" t="s">
        <v>33</v>
      </c>
      <c r="G1" s="31" t="s">
        <v>34</v>
      </c>
      <c r="H1" s="10" t="s">
        <v>35</v>
      </c>
      <c r="I1" s="32">
        <v>52452.597000000002</v>
      </c>
      <c r="J1" s="32">
        <v>1.29732</v>
      </c>
      <c r="K1" s="33" t="s">
        <v>36</v>
      </c>
      <c r="L1" s="29" t="s">
        <v>37</v>
      </c>
    </row>
    <row r="2" spans="1:12">
      <c r="A2" t="s">
        <v>22</v>
      </c>
      <c r="B2" t="s">
        <v>34</v>
      </c>
      <c r="C2" s="9" t="s">
        <v>37</v>
      </c>
      <c r="D2" t="s">
        <v>33</v>
      </c>
    </row>
    <row r="3" spans="1:12" ht="13.5" thickBot="1"/>
    <row r="4" spans="1:12" ht="14.25" thickTop="1" thickBot="1">
      <c r="A4" s="28" t="s">
        <v>35</v>
      </c>
      <c r="C4" s="7">
        <v>52452.597000000002</v>
      </c>
      <c r="D4" s="8">
        <v>1.29732</v>
      </c>
    </row>
    <row r="5" spans="1:12" ht="13.5" thickTop="1">
      <c r="A5" s="10" t="s">
        <v>27</v>
      </c>
      <c r="B5" s="11"/>
      <c r="C5" s="12">
        <v>-9.5</v>
      </c>
      <c r="D5" s="11" t="s">
        <v>28</v>
      </c>
    </row>
    <row r="6" spans="1:12">
      <c r="A6" s="4" t="s">
        <v>0</v>
      </c>
    </row>
    <row r="7" spans="1:12">
      <c r="A7" t="s">
        <v>1</v>
      </c>
      <c r="C7">
        <f>+C4</f>
        <v>52452.597000000002</v>
      </c>
    </row>
    <row r="8" spans="1:12">
      <c r="A8" t="s">
        <v>2</v>
      </c>
      <c r="C8">
        <f>+D4</f>
        <v>1.29732</v>
      </c>
    </row>
    <row r="9" spans="1:1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3">
        <f ca="1">INTERCEPT(INDIRECT($D$9):G992,INDIRECT($C$9):F992)</f>
        <v>5.7226522475084599E-3</v>
      </c>
      <c r="D11" s="13"/>
      <c r="E11" s="11"/>
    </row>
    <row r="12" spans="1:12">
      <c r="A12" s="11" t="s">
        <v>15</v>
      </c>
      <c r="B12" s="11"/>
      <c r="C12" s="23">
        <f ca="1">SLOPE(INDIRECT($D$9):G992,INDIRECT($C$9):F992)</f>
        <v>1.0197612013870132E-5</v>
      </c>
      <c r="D12" s="13"/>
      <c r="E12" s="11"/>
    </row>
    <row r="13" spans="1:12">
      <c r="A13" s="11" t="s">
        <v>17</v>
      </c>
      <c r="B13" s="11"/>
      <c r="C13" s="13" t="s">
        <v>12</v>
      </c>
    </row>
    <row r="14" spans="1:12">
      <c r="A14" s="11"/>
      <c r="B14" s="11"/>
      <c r="C14" s="11"/>
    </row>
    <row r="15" spans="1:12">
      <c r="A15" s="14" t="s">
        <v>16</v>
      </c>
      <c r="B15" s="11"/>
      <c r="C15" s="15">
        <f ca="1">(C7+C11)+(C8+C12)*INT(MAX(F21:F3533))</f>
        <v>59782.518339160131</v>
      </c>
      <c r="E15" s="13"/>
      <c r="F15" s="11"/>
    </row>
    <row r="16" spans="1:12">
      <c r="A16" s="18" t="s">
        <v>3</v>
      </c>
      <c r="B16" s="11"/>
      <c r="C16" s="19">
        <f ca="1">+C8+C12</f>
        <v>1.297330197612014</v>
      </c>
      <c r="E16" s="11"/>
      <c r="F16" s="11"/>
    </row>
    <row r="17" spans="1:17" ht="13.5" thickBot="1">
      <c r="A17" s="16" t="s">
        <v>26</v>
      </c>
      <c r="B17" s="11"/>
      <c r="C17" s="11">
        <f>COUNT(C21:C2191)</f>
        <v>11</v>
      </c>
      <c r="E17" s="16" t="s">
        <v>29</v>
      </c>
      <c r="F17" s="17">
        <f ca="1">TODAY()+15018.5-B5/24</f>
        <v>60173.5</v>
      </c>
    </row>
    <row r="18" spans="1:17" ht="14.25" thickTop="1" thickBot="1">
      <c r="A18" s="18" t="s">
        <v>4</v>
      </c>
      <c r="B18" s="11"/>
      <c r="C18" s="21">
        <f ca="1">+C15</f>
        <v>59782.518339160131</v>
      </c>
      <c r="D18" s="22">
        <f ca="1">+C16</f>
        <v>1.297330197612014</v>
      </c>
      <c r="E18" s="16" t="s">
        <v>30</v>
      </c>
      <c r="F18" s="17">
        <f ca="1">ROUND(2*(F17-C15)/C16,0)/2+1</f>
        <v>302.5</v>
      </c>
    </row>
    <row r="19" spans="1:17" ht="13.5" thickTop="1">
      <c r="E19" s="16" t="s">
        <v>31</v>
      </c>
      <c r="F19" s="20">
        <f ca="1">+C15+C16*F18-15018.5-C5/24</f>
        <v>45156.856557271101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43</v>
      </c>
      <c r="I20" s="6" t="s">
        <v>44</v>
      </c>
      <c r="J20" s="6" t="s">
        <v>45</v>
      </c>
      <c r="K20" s="6" t="s">
        <v>46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>
      <c r="A21" t="s">
        <v>36</v>
      </c>
      <c r="C21" s="9">
        <f>+$C$4</f>
        <v>52452.597000000002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5.7226522475084599E-3</v>
      </c>
      <c r="Q21" s="2">
        <f>+C21-15018.5</f>
        <v>37434.097000000002</v>
      </c>
    </row>
    <row r="22" spans="1:17">
      <c r="A22" s="34" t="s">
        <v>39</v>
      </c>
      <c r="B22" s="35" t="s">
        <v>40</v>
      </c>
      <c r="C22" s="36">
        <v>56770.76801</v>
      </c>
      <c r="D22" s="34">
        <v>8.9999999999999998E-4</v>
      </c>
      <c r="E22">
        <f t="shared" ref="E22:E29" si="0">+(C22-C$7)/C$8</f>
        <v>3328.5319042333413</v>
      </c>
      <c r="F22">
        <f t="shared" ref="F22:F30" si="1">ROUND(2*E22,0)/2</f>
        <v>3328.5</v>
      </c>
      <c r="G22">
        <f t="shared" ref="G22:G29" si="2">+C22-(C$7+F22*C$8)</f>
        <v>4.1389999998500571E-2</v>
      </c>
      <c r="K22">
        <f t="shared" ref="K22:K29" si="3">+G22</f>
        <v>4.1389999998500571E-2</v>
      </c>
      <c r="O22">
        <f t="shared" ref="O22:O29" ca="1" si="4">+C$11+C$12*$F22</f>
        <v>3.9665403835675198E-2</v>
      </c>
      <c r="Q22" s="2">
        <f t="shared" ref="Q22:Q29" si="5">+C22-15018.5</f>
        <v>41752.26801</v>
      </c>
    </row>
    <row r="23" spans="1:17">
      <c r="A23" s="34" t="s">
        <v>39</v>
      </c>
      <c r="B23" s="35" t="s">
        <v>40</v>
      </c>
      <c r="C23" s="36">
        <v>56770.76874</v>
      </c>
      <c r="D23" s="34">
        <v>5.0000000000000001E-4</v>
      </c>
      <c r="E23">
        <f t="shared" si="0"/>
        <v>3328.532466931827</v>
      </c>
      <c r="F23">
        <f t="shared" si="1"/>
        <v>3328.5</v>
      </c>
      <c r="G23">
        <f t="shared" si="2"/>
        <v>4.2119999998249114E-2</v>
      </c>
      <c r="K23">
        <f t="shared" si="3"/>
        <v>4.2119999998249114E-2</v>
      </c>
      <c r="O23">
        <f t="shared" ca="1" si="4"/>
        <v>3.9665403835675198E-2</v>
      </c>
      <c r="Q23" s="2">
        <f t="shared" si="5"/>
        <v>41752.26874</v>
      </c>
    </row>
    <row r="24" spans="1:17">
      <c r="A24" s="34" t="s">
        <v>39</v>
      </c>
      <c r="B24" s="35" t="s">
        <v>40</v>
      </c>
      <c r="C24" s="36">
        <v>56770.768819999998</v>
      </c>
      <c r="D24" s="34">
        <v>4.0000000000000002E-4</v>
      </c>
      <c r="E24">
        <f t="shared" si="0"/>
        <v>3328.5325285974131</v>
      </c>
      <c r="F24">
        <f t="shared" si="1"/>
        <v>3328.5</v>
      </c>
      <c r="G24">
        <f t="shared" si="2"/>
        <v>4.2199999996228144E-2</v>
      </c>
      <c r="K24">
        <f t="shared" si="3"/>
        <v>4.2199999996228144E-2</v>
      </c>
      <c r="O24">
        <f t="shared" ca="1" si="4"/>
        <v>3.9665403835675198E-2</v>
      </c>
      <c r="Q24" s="2">
        <f t="shared" si="5"/>
        <v>41752.268819999998</v>
      </c>
    </row>
    <row r="25" spans="1:17">
      <c r="A25" s="34" t="s">
        <v>39</v>
      </c>
      <c r="B25" s="35" t="s">
        <v>40</v>
      </c>
      <c r="C25" s="36">
        <v>56770.770040000003</v>
      </c>
      <c r="D25" s="34">
        <v>5.0000000000000001E-4</v>
      </c>
      <c r="E25">
        <f t="shared" si="0"/>
        <v>3328.5334689976271</v>
      </c>
      <c r="F25">
        <f t="shared" si="1"/>
        <v>3328.5</v>
      </c>
      <c r="G25">
        <f t="shared" si="2"/>
        <v>4.3420000001788139E-2</v>
      </c>
      <c r="K25">
        <f t="shared" si="3"/>
        <v>4.3420000001788139E-2</v>
      </c>
      <c r="O25">
        <f t="shared" ca="1" si="4"/>
        <v>3.9665403835675198E-2</v>
      </c>
      <c r="Q25" s="2">
        <f t="shared" si="5"/>
        <v>41752.270040000003</v>
      </c>
    </row>
    <row r="26" spans="1:17">
      <c r="A26" s="34" t="s">
        <v>39</v>
      </c>
      <c r="B26" s="35" t="s">
        <v>40</v>
      </c>
      <c r="C26" s="36">
        <v>56813.579030000001</v>
      </c>
      <c r="D26" s="34">
        <v>6.9999999999999999E-4</v>
      </c>
      <c r="E26">
        <f t="shared" si="0"/>
        <v>3361.5314879906264</v>
      </c>
      <c r="F26">
        <f t="shared" si="1"/>
        <v>3361.5</v>
      </c>
      <c r="G26">
        <f t="shared" si="2"/>
        <v>4.0849999997590203E-2</v>
      </c>
      <c r="K26">
        <f t="shared" si="3"/>
        <v>4.0849999997590203E-2</v>
      </c>
      <c r="O26">
        <f t="shared" ca="1" si="4"/>
        <v>4.0001925032132908E-2</v>
      </c>
      <c r="Q26" s="2">
        <f t="shared" si="5"/>
        <v>41795.079030000001</v>
      </c>
    </row>
    <row r="27" spans="1:17">
      <c r="A27" s="34" t="s">
        <v>39</v>
      </c>
      <c r="B27" s="35" t="s">
        <v>40</v>
      </c>
      <c r="C27" s="36">
        <v>56813.579859999998</v>
      </c>
      <c r="D27" s="34">
        <v>8.9999999999999998E-4</v>
      </c>
      <c r="E27">
        <f t="shared" si="0"/>
        <v>3361.5321277710946</v>
      </c>
      <c r="F27">
        <f t="shared" si="1"/>
        <v>3361.5</v>
      </c>
      <c r="G27">
        <f t="shared" si="2"/>
        <v>4.1679999994812533E-2</v>
      </c>
      <c r="K27">
        <f t="shared" si="3"/>
        <v>4.1679999994812533E-2</v>
      </c>
      <c r="O27">
        <f t="shared" ca="1" si="4"/>
        <v>4.0001925032132908E-2</v>
      </c>
      <c r="Q27" s="2">
        <f t="shared" si="5"/>
        <v>41795.079859999998</v>
      </c>
    </row>
    <row r="28" spans="1:17">
      <c r="A28" s="34" t="s">
        <v>39</v>
      </c>
      <c r="B28" s="35" t="s">
        <v>40</v>
      </c>
      <c r="C28" s="36">
        <v>56813.580840000002</v>
      </c>
      <c r="D28" s="34">
        <v>6.9999999999999999E-4</v>
      </c>
      <c r="E28">
        <f t="shared" si="0"/>
        <v>3361.5328831745451</v>
      </c>
      <c r="F28">
        <f t="shared" si="1"/>
        <v>3361.5</v>
      </c>
      <c r="G28">
        <f t="shared" si="2"/>
        <v>4.2659999999159481E-2</v>
      </c>
      <c r="K28">
        <f t="shared" si="3"/>
        <v>4.2659999999159481E-2</v>
      </c>
      <c r="O28">
        <f t="shared" ca="1" si="4"/>
        <v>4.0001925032132908E-2</v>
      </c>
      <c r="Q28" s="2">
        <f t="shared" si="5"/>
        <v>41795.080840000002</v>
      </c>
    </row>
    <row r="29" spans="1:17">
      <c r="A29" s="34" t="s">
        <v>39</v>
      </c>
      <c r="B29" s="35" t="s">
        <v>40</v>
      </c>
      <c r="C29" s="36">
        <v>56813.582329999997</v>
      </c>
      <c r="D29" s="34">
        <v>1E-3</v>
      </c>
      <c r="E29">
        <f t="shared" si="0"/>
        <v>3361.5340316961087</v>
      </c>
      <c r="F29">
        <f t="shared" si="1"/>
        <v>3361.5</v>
      </c>
      <c r="G29">
        <f t="shared" si="2"/>
        <v>4.4149999994260725E-2</v>
      </c>
      <c r="K29">
        <f t="shared" si="3"/>
        <v>4.4149999994260725E-2</v>
      </c>
      <c r="O29">
        <f t="shared" ca="1" si="4"/>
        <v>4.0001925032132908E-2</v>
      </c>
      <c r="Q29" s="2">
        <f t="shared" si="5"/>
        <v>41795.082329999997</v>
      </c>
    </row>
    <row r="30" spans="1:17">
      <c r="A30" s="37" t="s">
        <v>42</v>
      </c>
      <c r="B30" s="38" t="s">
        <v>41</v>
      </c>
      <c r="C30" s="39">
        <v>57548.508000000002</v>
      </c>
      <c r="D30" s="39">
        <v>0.01</v>
      </c>
      <c r="E30">
        <f>+(C30-C$7)/C$8</f>
        <v>3928.0293219868654</v>
      </c>
      <c r="F30">
        <f t="shared" si="1"/>
        <v>3928</v>
      </c>
      <c r="G30">
        <f>+C30-(C$7+F30*C$8)</f>
        <v>3.8039999999455176E-2</v>
      </c>
      <c r="I30">
        <f>+G30</f>
        <v>3.8039999999455176E-2</v>
      </c>
      <c r="O30">
        <f ca="1">+C$11+C$12*$F30</f>
        <v>4.5778872237990341E-2</v>
      </c>
      <c r="Q30" s="2">
        <f>+C30-15018.5</f>
        <v>42530.008000000002</v>
      </c>
    </row>
    <row r="31" spans="1:17">
      <c r="A31" s="40" t="s">
        <v>47</v>
      </c>
      <c r="B31" s="40" t="s">
        <v>41</v>
      </c>
      <c r="C31" s="41">
        <v>59782.512000000104</v>
      </c>
      <c r="D31" s="42">
        <v>0.01</v>
      </c>
      <c r="E31">
        <f>+(C31-C$7)/C$8</f>
        <v>5650.0439367311865</v>
      </c>
      <c r="F31">
        <f t="shared" ref="F31" si="6">ROUND(2*E31,0)/2</f>
        <v>5650</v>
      </c>
      <c r="G31">
        <f>+C31-(C$7+F31*C$8)</f>
        <v>5.7000000102561899E-2</v>
      </c>
      <c r="I31">
        <f>+G31</f>
        <v>5.7000000102561899E-2</v>
      </c>
      <c r="O31">
        <f ca="1">+C$11+C$12*$F31</f>
        <v>6.3339160125874705E-2</v>
      </c>
      <c r="Q31" s="2">
        <f>+C31-15018.5</f>
        <v>44764.012000000104</v>
      </c>
    </row>
    <row r="32" spans="1:17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2023-08-17T07:40:17Z</dcterms:modified>
</cp:coreProperties>
</file>