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9A8AB6E-805B-4ABC-BD00-8B086B63EEF4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8" i="1" l="1"/>
  <c r="F148" i="1"/>
  <c r="G148" i="1" s="1"/>
  <c r="J148" i="1" s="1"/>
  <c r="Q148" i="1"/>
  <c r="E149" i="1"/>
  <c r="F149" i="1"/>
  <c r="G149" i="1" s="1"/>
  <c r="J149" i="1" s="1"/>
  <c r="Q149" i="1"/>
  <c r="E150" i="1"/>
  <c r="F150" i="1" s="1"/>
  <c r="G150" i="1" s="1"/>
  <c r="J150" i="1" s="1"/>
  <c r="Q150" i="1"/>
  <c r="E151" i="1"/>
  <c r="F151" i="1"/>
  <c r="G151" i="1"/>
  <c r="J151" i="1" s="1"/>
  <c r="Q151" i="1"/>
  <c r="E152" i="1"/>
  <c r="F152" i="1"/>
  <c r="G152" i="1" s="1"/>
  <c r="J152" i="1" s="1"/>
  <c r="Q152" i="1"/>
  <c r="E153" i="1"/>
  <c r="F153" i="1"/>
  <c r="G153" i="1" s="1"/>
  <c r="J153" i="1" s="1"/>
  <c r="Q153" i="1"/>
  <c r="E154" i="1"/>
  <c r="F154" i="1" s="1"/>
  <c r="G154" i="1" s="1"/>
  <c r="J154" i="1" s="1"/>
  <c r="Q154" i="1"/>
  <c r="E155" i="1"/>
  <c r="F155" i="1"/>
  <c r="G155" i="1"/>
  <c r="J155" i="1" s="1"/>
  <c r="Q155" i="1"/>
  <c r="E156" i="1"/>
  <c r="F156" i="1"/>
  <c r="G156" i="1" s="1"/>
  <c r="J156" i="1" s="1"/>
  <c r="Q156" i="1"/>
  <c r="E157" i="1"/>
  <c r="F157" i="1"/>
  <c r="G157" i="1" s="1"/>
  <c r="J157" i="1" s="1"/>
  <c r="Q157" i="1"/>
  <c r="E158" i="1"/>
  <c r="F158" i="1" s="1"/>
  <c r="G158" i="1" s="1"/>
  <c r="J158" i="1" s="1"/>
  <c r="Q158" i="1"/>
  <c r="E159" i="1"/>
  <c r="F159" i="1"/>
  <c r="G159" i="1"/>
  <c r="J159" i="1" s="1"/>
  <c r="Q159" i="1"/>
  <c r="E160" i="1"/>
  <c r="F160" i="1"/>
  <c r="G160" i="1" s="1"/>
  <c r="J160" i="1" s="1"/>
  <c r="Q160" i="1"/>
  <c r="E161" i="1"/>
  <c r="F161" i="1"/>
  <c r="G161" i="1" s="1"/>
  <c r="J161" i="1" s="1"/>
  <c r="Q161" i="1"/>
  <c r="E162" i="1"/>
  <c r="F162" i="1" s="1"/>
  <c r="G162" i="1" s="1"/>
  <c r="J162" i="1" s="1"/>
  <c r="Q162" i="1"/>
  <c r="E163" i="1"/>
  <c r="F163" i="1"/>
  <c r="G163" i="1"/>
  <c r="J163" i="1" s="1"/>
  <c r="Q163" i="1"/>
  <c r="E164" i="1"/>
  <c r="F164" i="1"/>
  <c r="G164" i="1" s="1"/>
  <c r="J164" i="1" s="1"/>
  <c r="Q164" i="1"/>
  <c r="E165" i="1"/>
  <c r="F165" i="1"/>
  <c r="G165" i="1" s="1"/>
  <c r="J165" i="1" s="1"/>
  <c r="Q165" i="1"/>
  <c r="E166" i="1"/>
  <c r="F166" i="1" s="1"/>
  <c r="G166" i="1" s="1"/>
  <c r="J166" i="1" s="1"/>
  <c r="Q166" i="1"/>
  <c r="E167" i="1"/>
  <c r="F167" i="1"/>
  <c r="G167" i="1"/>
  <c r="J167" i="1" s="1"/>
  <c r="Q167" i="1"/>
  <c r="E168" i="1"/>
  <c r="F168" i="1"/>
  <c r="G168" i="1" s="1"/>
  <c r="J168" i="1" s="1"/>
  <c r="Q168" i="1"/>
  <c r="E169" i="1"/>
  <c r="F169" i="1"/>
  <c r="G169" i="1" s="1"/>
  <c r="J169" i="1" s="1"/>
  <c r="Q169" i="1"/>
  <c r="E170" i="1"/>
  <c r="F170" i="1" s="1"/>
  <c r="G170" i="1" s="1"/>
  <c r="J170" i="1" s="1"/>
  <c r="Q170" i="1"/>
  <c r="E171" i="1"/>
  <c r="F171" i="1"/>
  <c r="G171" i="1"/>
  <c r="J171" i="1" s="1"/>
  <c r="Q171" i="1"/>
  <c r="E172" i="1"/>
  <c r="F172" i="1"/>
  <c r="G172" i="1" s="1"/>
  <c r="J172" i="1" s="1"/>
  <c r="Q172" i="1"/>
  <c r="E173" i="1"/>
  <c r="F173" i="1"/>
  <c r="G173" i="1" s="1"/>
  <c r="J173" i="1" s="1"/>
  <c r="Q173" i="1"/>
  <c r="E174" i="1"/>
  <c r="F174" i="1" s="1"/>
  <c r="G174" i="1" s="1"/>
  <c r="J174" i="1" s="1"/>
  <c r="Q174" i="1"/>
  <c r="E175" i="1"/>
  <c r="F175" i="1"/>
  <c r="G175" i="1"/>
  <c r="J175" i="1" s="1"/>
  <c r="Q175" i="1"/>
  <c r="E176" i="1"/>
  <c r="F176" i="1"/>
  <c r="G176" i="1" s="1"/>
  <c r="J176" i="1" s="1"/>
  <c r="Q176" i="1"/>
  <c r="E177" i="1"/>
  <c r="F177" i="1"/>
  <c r="G177" i="1" s="1"/>
  <c r="J177" i="1" s="1"/>
  <c r="Q177" i="1"/>
  <c r="E178" i="1"/>
  <c r="F178" i="1" s="1"/>
  <c r="G178" i="1" s="1"/>
  <c r="J178" i="1" s="1"/>
  <c r="Q178" i="1"/>
  <c r="E179" i="1"/>
  <c r="F179" i="1"/>
  <c r="G179" i="1"/>
  <c r="J179" i="1" s="1"/>
  <c r="Q179" i="1"/>
  <c r="E180" i="1"/>
  <c r="F180" i="1"/>
  <c r="G180" i="1" s="1"/>
  <c r="J180" i="1" s="1"/>
  <c r="Q180" i="1"/>
  <c r="E181" i="1"/>
  <c r="F181" i="1"/>
  <c r="G181" i="1" s="1"/>
  <c r="J181" i="1" s="1"/>
  <c r="Q181" i="1"/>
  <c r="E182" i="1"/>
  <c r="F182" i="1" s="1"/>
  <c r="G182" i="1" s="1"/>
  <c r="J182" i="1" s="1"/>
  <c r="Q182" i="1"/>
  <c r="E183" i="1"/>
  <c r="F183" i="1"/>
  <c r="G183" i="1"/>
  <c r="J183" i="1" s="1"/>
  <c r="Q183" i="1"/>
  <c r="E184" i="1"/>
  <c r="F184" i="1"/>
  <c r="G184" i="1" s="1"/>
  <c r="J184" i="1" s="1"/>
  <c r="Q184" i="1"/>
  <c r="E185" i="1"/>
  <c r="F185" i="1"/>
  <c r="G185" i="1" s="1"/>
  <c r="J185" i="1" s="1"/>
  <c r="Q185" i="1"/>
  <c r="E186" i="1"/>
  <c r="F186" i="1" s="1"/>
  <c r="G186" i="1" s="1"/>
  <c r="J186" i="1" s="1"/>
  <c r="Q186" i="1"/>
  <c r="E187" i="1"/>
  <c r="F187" i="1"/>
  <c r="G187" i="1"/>
  <c r="J187" i="1" s="1"/>
  <c r="Q187" i="1"/>
  <c r="E188" i="1"/>
  <c r="F188" i="1"/>
  <c r="G188" i="1" s="1"/>
  <c r="J188" i="1" s="1"/>
  <c r="Q188" i="1"/>
  <c r="E189" i="1"/>
  <c r="F189" i="1"/>
  <c r="G189" i="1" s="1"/>
  <c r="J189" i="1" s="1"/>
  <c r="Q189" i="1"/>
  <c r="E190" i="1"/>
  <c r="F190" i="1" s="1"/>
  <c r="G190" i="1" s="1"/>
  <c r="J190" i="1" s="1"/>
  <c r="Q190" i="1"/>
  <c r="E191" i="1"/>
  <c r="F191" i="1"/>
  <c r="G191" i="1"/>
  <c r="J191" i="1" s="1"/>
  <c r="Q191" i="1"/>
  <c r="E192" i="1"/>
  <c r="F192" i="1"/>
  <c r="G192" i="1" s="1"/>
  <c r="J192" i="1" s="1"/>
  <c r="Q192" i="1"/>
  <c r="E193" i="1"/>
  <c r="F193" i="1"/>
  <c r="G193" i="1" s="1"/>
  <c r="J193" i="1" s="1"/>
  <c r="Q193" i="1"/>
  <c r="E194" i="1"/>
  <c r="F194" i="1" s="1"/>
  <c r="G194" i="1" s="1"/>
  <c r="J194" i="1" s="1"/>
  <c r="Q194" i="1"/>
  <c r="E195" i="1"/>
  <c r="F195" i="1"/>
  <c r="G195" i="1"/>
  <c r="J195" i="1" s="1"/>
  <c r="Q195" i="1"/>
  <c r="E196" i="1"/>
  <c r="F196" i="1"/>
  <c r="G196" i="1" s="1"/>
  <c r="J196" i="1" s="1"/>
  <c r="Q196" i="1"/>
  <c r="E197" i="1"/>
  <c r="F197" i="1"/>
  <c r="G197" i="1" s="1"/>
  <c r="J197" i="1" s="1"/>
  <c r="Q197" i="1"/>
  <c r="E198" i="1"/>
  <c r="F198" i="1" s="1"/>
  <c r="G198" i="1" s="1"/>
  <c r="J198" i="1" s="1"/>
  <c r="Q198" i="1"/>
  <c r="E199" i="1"/>
  <c r="F199" i="1"/>
  <c r="G199" i="1"/>
  <c r="J199" i="1" s="1"/>
  <c r="Q199" i="1"/>
  <c r="E200" i="1"/>
  <c r="F200" i="1"/>
  <c r="G200" i="1" s="1"/>
  <c r="J200" i="1" s="1"/>
  <c r="Q200" i="1"/>
  <c r="E201" i="1"/>
  <c r="F201" i="1"/>
  <c r="G201" i="1" s="1"/>
  <c r="J201" i="1" s="1"/>
  <c r="Q201" i="1"/>
  <c r="E202" i="1"/>
  <c r="F202" i="1" s="1"/>
  <c r="G202" i="1" s="1"/>
  <c r="J202" i="1" s="1"/>
  <c r="Q202" i="1"/>
  <c r="E203" i="1"/>
  <c r="F203" i="1"/>
  <c r="G203" i="1"/>
  <c r="J203" i="1" s="1"/>
  <c r="Q203" i="1"/>
  <c r="E204" i="1"/>
  <c r="F204" i="1"/>
  <c r="G204" i="1" s="1"/>
  <c r="J204" i="1" s="1"/>
  <c r="Q204" i="1"/>
  <c r="E205" i="1"/>
  <c r="F205" i="1"/>
  <c r="G205" i="1" s="1"/>
  <c r="J205" i="1" s="1"/>
  <c r="Q205" i="1"/>
  <c r="E206" i="1"/>
  <c r="F206" i="1" s="1"/>
  <c r="G206" i="1" s="1"/>
  <c r="J206" i="1" s="1"/>
  <c r="Q206" i="1"/>
  <c r="E207" i="1"/>
  <c r="F207" i="1"/>
  <c r="G207" i="1"/>
  <c r="J207" i="1" s="1"/>
  <c r="Q207" i="1"/>
  <c r="E208" i="1"/>
  <c r="F208" i="1"/>
  <c r="G208" i="1" s="1"/>
  <c r="J208" i="1" s="1"/>
  <c r="Q208" i="1"/>
  <c r="E209" i="1"/>
  <c r="F209" i="1"/>
  <c r="G209" i="1" s="1"/>
  <c r="J209" i="1" s="1"/>
  <c r="Q209" i="1"/>
  <c r="E210" i="1"/>
  <c r="F210" i="1" s="1"/>
  <c r="G210" i="1" s="1"/>
  <c r="J210" i="1" s="1"/>
  <c r="Q210" i="1"/>
  <c r="E211" i="1"/>
  <c r="F211" i="1"/>
  <c r="G211" i="1"/>
  <c r="J211" i="1" s="1"/>
  <c r="Q211" i="1"/>
  <c r="E212" i="1"/>
  <c r="F212" i="1"/>
  <c r="G212" i="1" s="1"/>
  <c r="J212" i="1" s="1"/>
  <c r="Q212" i="1"/>
  <c r="E213" i="1"/>
  <c r="F213" i="1"/>
  <c r="G213" i="1" s="1"/>
  <c r="J213" i="1" s="1"/>
  <c r="Q213" i="1"/>
  <c r="E214" i="1"/>
  <c r="F214" i="1" s="1"/>
  <c r="G214" i="1" s="1"/>
  <c r="J214" i="1" s="1"/>
  <c r="Q214" i="1"/>
  <c r="E215" i="1"/>
  <c r="F215" i="1"/>
  <c r="G215" i="1"/>
  <c r="J215" i="1" s="1"/>
  <c r="Q215" i="1"/>
  <c r="E216" i="1"/>
  <c r="F216" i="1"/>
  <c r="G216" i="1" s="1"/>
  <c r="J216" i="1" s="1"/>
  <c r="Q216" i="1"/>
  <c r="E217" i="1"/>
  <c r="F217" i="1"/>
  <c r="G217" i="1" s="1"/>
  <c r="J217" i="1" s="1"/>
  <c r="Q217" i="1"/>
  <c r="E218" i="1"/>
  <c r="F218" i="1" s="1"/>
  <c r="G218" i="1" s="1"/>
  <c r="J218" i="1" s="1"/>
  <c r="Q218" i="1"/>
  <c r="E219" i="1"/>
  <c r="F219" i="1"/>
  <c r="G219" i="1"/>
  <c r="J219" i="1" s="1"/>
  <c r="Q219" i="1"/>
  <c r="E220" i="1"/>
  <c r="F220" i="1"/>
  <c r="G220" i="1" s="1"/>
  <c r="J220" i="1" s="1"/>
  <c r="Q220" i="1"/>
  <c r="E221" i="1"/>
  <c r="F221" i="1"/>
  <c r="G221" i="1" s="1"/>
  <c r="J221" i="1" s="1"/>
  <c r="Q221" i="1"/>
  <c r="E222" i="1"/>
  <c r="F222" i="1" s="1"/>
  <c r="G222" i="1" s="1"/>
  <c r="J222" i="1" s="1"/>
  <c r="Q222" i="1"/>
  <c r="E223" i="1"/>
  <c r="F223" i="1"/>
  <c r="G223" i="1"/>
  <c r="J223" i="1" s="1"/>
  <c r="Q223" i="1"/>
  <c r="E224" i="1"/>
  <c r="F224" i="1"/>
  <c r="G224" i="1" s="1"/>
  <c r="J224" i="1" s="1"/>
  <c r="Q224" i="1"/>
  <c r="E225" i="1"/>
  <c r="F225" i="1"/>
  <c r="G225" i="1" s="1"/>
  <c r="J225" i="1" s="1"/>
  <c r="Q225" i="1"/>
  <c r="E226" i="1"/>
  <c r="F226" i="1" s="1"/>
  <c r="G226" i="1" s="1"/>
  <c r="J226" i="1" s="1"/>
  <c r="Q226" i="1"/>
  <c r="E227" i="1"/>
  <c r="F227" i="1"/>
  <c r="G227" i="1"/>
  <c r="J227" i="1" s="1"/>
  <c r="Q227" i="1"/>
  <c r="E228" i="1"/>
  <c r="F228" i="1"/>
  <c r="G228" i="1" s="1"/>
  <c r="J228" i="1" s="1"/>
  <c r="Q228" i="1"/>
  <c r="E229" i="1"/>
  <c r="F229" i="1"/>
  <c r="G229" i="1" s="1"/>
  <c r="J229" i="1" s="1"/>
  <c r="Q229" i="1"/>
  <c r="Q147" i="1"/>
  <c r="C7" i="1"/>
  <c r="C8" i="1"/>
  <c r="E65" i="1"/>
  <c r="F65" i="1"/>
  <c r="G65" i="1"/>
  <c r="M65" i="1"/>
  <c r="E64" i="1"/>
  <c r="F64" i="1"/>
  <c r="G64" i="1"/>
  <c r="M64" i="1"/>
  <c r="E66" i="1"/>
  <c r="F66" i="1"/>
  <c r="G66" i="1"/>
  <c r="E135" i="1"/>
  <c r="F135" i="1"/>
  <c r="G135" i="1"/>
  <c r="M135" i="1"/>
  <c r="E136" i="1"/>
  <c r="F136" i="1"/>
  <c r="G136" i="1"/>
  <c r="M136" i="1"/>
  <c r="E146" i="1"/>
  <c r="F146" i="1"/>
  <c r="G146" i="1"/>
  <c r="J146" i="1"/>
  <c r="E147" i="1"/>
  <c r="F147" i="1"/>
  <c r="G147" i="1"/>
  <c r="J147" i="1"/>
  <c r="G11" i="1"/>
  <c r="F11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60" i="1"/>
  <c r="F60" i="1"/>
  <c r="G60" i="1"/>
  <c r="E61" i="1"/>
  <c r="F61" i="1"/>
  <c r="G61" i="1"/>
  <c r="E62" i="1"/>
  <c r="F62" i="1"/>
  <c r="G62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56" i="1"/>
  <c r="F56" i="1"/>
  <c r="E57" i="1"/>
  <c r="F57" i="1"/>
  <c r="E58" i="1"/>
  <c r="F58" i="1"/>
  <c r="E59" i="1"/>
  <c r="F59" i="1"/>
  <c r="Q146" i="1"/>
  <c r="Q136" i="1"/>
  <c r="Q135" i="1"/>
  <c r="Q66" i="1"/>
  <c r="M66" i="1"/>
  <c r="Q65" i="1"/>
  <c r="Q64" i="1"/>
  <c r="Q63" i="1"/>
  <c r="G125" i="2"/>
  <c r="C125" i="2"/>
  <c r="E125" i="2"/>
  <c r="G124" i="2"/>
  <c r="C124" i="2"/>
  <c r="E124" i="2"/>
  <c r="G116" i="2"/>
  <c r="C116" i="2"/>
  <c r="E116" i="2"/>
  <c r="G123" i="2"/>
  <c r="C123" i="2"/>
  <c r="E123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22" i="2"/>
  <c r="C122" i="2"/>
  <c r="E122" i="2"/>
  <c r="G121" i="2"/>
  <c r="C121" i="2"/>
  <c r="E121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120" i="2"/>
  <c r="C120" i="2"/>
  <c r="E120" i="2"/>
  <c r="G119" i="2"/>
  <c r="C119" i="2"/>
  <c r="E119" i="2"/>
  <c r="G118" i="2"/>
  <c r="C118" i="2"/>
  <c r="G117" i="2"/>
  <c r="C117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25" i="2"/>
  <c r="D125" i="2"/>
  <c r="B125" i="2"/>
  <c r="A125" i="2"/>
  <c r="H124" i="2"/>
  <c r="B124" i="2"/>
  <c r="D124" i="2"/>
  <c r="A124" i="2"/>
  <c r="H116" i="2"/>
  <c r="D116" i="2"/>
  <c r="B116" i="2"/>
  <c r="A116" i="2"/>
  <c r="H123" i="2"/>
  <c r="B123" i="2"/>
  <c r="D123" i="2"/>
  <c r="A123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22" i="2"/>
  <c r="B122" i="2"/>
  <c r="D122" i="2"/>
  <c r="A122" i="2"/>
  <c r="H121" i="2"/>
  <c r="D121" i="2"/>
  <c r="B121" i="2"/>
  <c r="A121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F78" i="2"/>
  <c r="D78" i="2"/>
  <c r="B78" i="2"/>
  <c r="A78" i="2"/>
  <c r="H77" i="2"/>
  <c r="F77" i="2"/>
  <c r="D77" i="2"/>
  <c r="B77" i="2"/>
  <c r="A77" i="2"/>
  <c r="H76" i="2"/>
  <c r="F76" i="2"/>
  <c r="D76" i="2"/>
  <c r="B76" i="2"/>
  <c r="A76" i="2"/>
  <c r="H75" i="2"/>
  <c r="F75" i="2"/>
  <c r="D75" i="2"/>
  <c r="B75" i="2"/>
  <c r="A75" i="2"/>
  <c r="H74" i="2"/>
  <c r="B74" i="2"/>
  <c r="F74" i="2"/>
  <c r="D74" i="2"/>
  <c r="A74" i="2"/>
  <c r="H73" i="2"/>
  <c r="B73" i="2"/>
  <c r="D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L145" i="1"/>
  <c r="Q145" i="1"/>
  <c r="L134" i="1"/>
  <c r="Q134" i="1"/>
  <c r="E14" i="1"/>
  <c r="E15" i="1" s="1"/>
  <c r="C17" i="1"/>
  <c r="L122" i="1"/>
  <c r="Q122" i="1"/>
  <c r="L124" i="1"/>
  <c r="Q124" i="1"/>
  <c r="L144" i="1"/>
  <c r="Q144" i="1"/>
  <c r="J128" i="1"/>
  <c r="Q128" i="1"/>
  <c r="J131" i="1"/>
  <c r="Q131" i="1"/>
  <c r="J143" i="1"/>
  <c r="Q143" i="1"/>
  <c r="J137" i="1"/>
  <c r="Q137" i="1"/>
  <c r="J138" i="1"/>
  <c r="Q138" i="1"/>
  <c r="J139" i="1"/>
  <c r="Q139" i="1"/>
  <c r="J140" i="1"/>
  <c r="Q140" i="1"/>
  <c r="J141" i="1"/>
  <c r="Q141" i="1"/>
  <c r="J142" i="1"/>
  <c r="Q142" i="1"/>
  <c r="J129" i="1"/>
  <c r="Q129" i="1"/>
  <c r="J130" i="1"/>
  <c r="Q130" i="1"/>
  <c r="J132" i="1"/>
  <c r="Q132" i="1"/>
  <c r="J133" i="1"/>
  <c r="Q133" i="1"/>
  <c r="Q121" i="1"/>
  <c r="Q123" i="1"/>
  <c r="Q125" i="1"/>
  <c r="Q127" i="1"/>
  <c r="N123" i="1"/>
  <c r="N125" i="1"/>
  <c r="N121" i="1"/>
  <c r="J127" i="1"/>
  <c r="J126" i="1"/>
  <c r="Q126" i="1"/>
  <c r="I22" i="1"/>
  <c r="Q22" i="1"/>
  <c r="I23" i="1"/>
  <c r="Q23" i="1"/>
  <c r="I24" i="1"/>
  <c r="Q24" i="1"/>
  <c r="I25" i="1"/>
  <c r="Q25" i="1"/>
  <c r="I26" i="1"/>
  <c r="Q26" i="1"/>
  <c r="I27" i="1"/>
  <c r="Q27" i="1"/>
  <c r="I28" i="1"/>
  <c r="Q28" i="1"/>
  <c r="I29" i="1"/>
  <c r="Q29" i="1"/>
  <c r="I30" i="1"/>
  <c r="Q30" i="1"/>
  <c r="I31" i="1"/>
  <c r="Q31" i="1"/>
  <c r="I32" i="1"/>
  <c r="Q32" i="1"/>
  <c r="I33" i="1"/>
  <c r="Q33" i="1"/>
  <c r="I34" i="1"/>
  <c r="Q34" i="1"/>
  <c r="I35" i="1"/>
  <c r="Q35" i="1"/>
  <c r="I36" i="1"/>
  <c r="Q36" i="1"/>
  <c r="I37" i="1"/>
  <c r="Q37" i="1"/>
  <c r="I38" i="1"/>
  <c r="Q38" i="1"/>
  <c r="I39" i="1"/>
  <c r="Q39" i="1"/>
  <c r="I40" i="1"/>
  <c r="Q40" i="1"/>
  <c r="I41" i="1"/>
  <c r="Q41" i="1"/>
  <c r="I42" i="1"/>
  <c r="Q42" i="1"/>
  <c r="I43" i="1"/>
  <c r="Q43" i="1"/>
  <c r="I44" i="1"/>
  <c r="Q44" i="1"/>
  <c r="I45" i="1"/>
  <c r="Q45" i="1"/>
  <c r="I46" i="1"/>
  <c r="Q46" i="1"/>
  <c r="I47" i="1"/>
  <c r="Q47" i="1"/>
  <c r="I48" i="1"/>
  <c r="Q48" i="1"/>
  <c r="I49" i="1"/>
  <c r="Q49" i="1"/>
  <c r="I50" i="1"/>
  <c r="Q50" i="1"/>
  <c r="I51" i="1"/>
  <c r="Q51" i="1"/>
  <c r="I52" i="1"/>
  <c r="Q52" i="1"/>
  <c r="I53" i="1"/>
  <c r="Q53" i="1"/>
  <c r="I54" i="1"/>
  <c r="Q54" i="1"/>
  <c r="I55" i="1"/>
  <c r="Q55" i="1"/>
  <c r="Q56" i="1"/>
  <c r="Q57" i="1"/>
  <c r="Q58" i="1"/>
  <c r="Q59" i="1"/>
  <c r="I60" i="1"/>
  <c r="Q60" i="1"/>
  <c r="I61" i="1"/>
  <c r="Q61" i="1"/>
  <c r="I62" i="1"/>
  <c r="Q62" i="1"/>
  <c r="I67" i="1"/>
  <c r="Q67" i="1"/>
  <c r="I68" i="1"/>
  <c r="Q68" i="1"/>
  <c r="I69" i="1"/>
  <c r="Q69" i="1"/>
  <c r="I70" i="1"/>
  <c r="Q70" i="1"/>
  <c r="I71" i="1"/>
  <c r="Q71" i="1"/>
  <c r="I72" i="1"/>
  <c r="Q72" i="1"/>
  <c r="I73" i="1"/>
  <c r="Q73" i="1"/>
  <c r="I74" i="1"/>
  <c r="Q74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89" i="1"/>
  <c r="Q89" i="1"/>
  <c r="I90" i="1"/>
  <c r="Q90" i="1"/>
  <c r="I91" i="1"/>
  <c r="Q91" i="1"/>
  <c r="I92" i="1"/>
  <c r="Q92" i="1"/>
  <c r="I93" i="1"/>
  <c r="Q93" i="1"/>
  <c r="I94" i="1"/>
  <c r="Q94" i="1"/>
  <c r="I95" i="1"/>
  <c r="Q95" i="1"/>
  <c r="I96" i="1"/>
  <c r="Q96" i="1"/>
  <c r="I97" i="1"/>
  <c r="Q97" i="1"/>
  <c r="I98" i="1"/>
  <c r="Q98" i="1"/>
  <c r="I99" i="1"/>
  <c r="Q99" i="1"/>
  <c r="I100" i="1"/>
  <c r="Q100" i="1"/>
  <c r="I101" i="1"/>
  <c r="Q101" i="1"/>
  <c r="I102" i="1"/>
  <c r="Q102" i="1"/>
  <c r="I103" i="1"/>
  <c r="Q103" i="1"/>
  <c r="I104" i="1"/>
  <c r="Q104" i="1"/>
  <c r="I105" i="1"/>
  <c r="Q105" i="1"/>
  <c r="I106" i="1"/>
  <c r="Q106" i="1"/>
  <c r="I107" i="1"/>
  <c r="Q107" i="1"/>
  <c r="I108" i="1"/>
  <c r="Q108" i="1"/>
  <c r="I109" i="1"/>
  <c r="Q109" i="1"/>
  <c r="I110" i="1"/>
  <c r="Q110" i="1"/>
  <c r="I111" i="1"/>
  <c r="Q111" i="1"/>
  <c r="I112" i="1"/>
  <c r="Q112" i="1"/>
  <c r="I113" i="1"/>
  <c r="Q113" i="1"/>
  <c r="I114" i="1"/>
  <c r="Q114" i="1"/>
  <c r="I115" i="1"/>
  <c r="Q115" i="1"/>
  <c r="I116" i="1"/>
  <c r="Q116" i="1"/>
  <c r="I117" i="1"/>
  <c r="Q117" i="1"/>
  <c r="I118" i="1"/>
  <c r="Q118" i="1"/>
  <c r="I119" i="1"/>
  <c r="Q119" i="1"/>
  <c r="I120" i="1"/>
  <c r="Q120" i="1"/>
  <c r="Q21" i="1"/>
  <c r="H21" i="1"/>
  <c r="E102" i="2"/>
  <c r="E118" i="2"/>
  <c r="E63" i="1"/>
  <c r="F63" i="1"/>
  <c r="G63" i="1"/>
  <c r="M63" i="1"/>
  <c r="E117" i="2"/>
  <c r="C12" i="1"/>
  <c r="C16" i="1" l="1"/>
  <c r="D18" i="1" s="1"/>
  <c r="C11" i="1"/>
  <c r="O178" i="1" l="1"/>
  <c r="O210" i="1"/>
  <c r="O157" i="1"/>
  <c r="O189" i="1"/>
  <c r="O221" i="1"/>
  <c r="O156" i="1"/>
  <c r="O188" i="1"/>
  <c r="O155" i="1"/>
  <c r="O187" i="1"/>
  <c r="O219" i="1"/>
  <c r="O62" i="1"/>
  <c r="O30" i="1"/>
  <c r="O84" i="1"/>
  <c r="O27" i="1"/>
  <c r="O74" i="1"/>
  <c r="O26" i="1"/>
  <c r="O81" i="1"/>
  <c r="O116" i="1"/>
  <c r="O126" i="1"/>
  <c r="O138" i="1"/>
  <c r="O25" i="1"/>
  <c r="O111" i="1"/>
  <c r="O67" i="1"/>
  <c r="O56" i="1"/>
  <c r="O94" i="1"/>
  <c r="O144" i="1"/>
  <c r="O205" i="1"/>
  <c r="O21" i="1"/>
  <c r="O43" i="1"/>
  <c r="O224" i="1"/>
  <c r="O207" i="1"/>
  <c r="O121" i="1"/>
  <c r="O31" i="1"/>
  <c r="O78" i="1"/>
  <c r="O150" i="1"/>
  <c r="O182" i="1"/>
  <c r="O214" i="1"/>
  <c r="O161" i="1"/>
  <c r="O193" i="1"/>
  <c r="O225" i="1"/>
  <c r="O160" i="1"/>
  <c r="O192" i="1"/>
  <c r="O159" i="1"/>
  <c r="O191" i="1"/>
  <c r="O223" i="1"/>
  <c r="O69" i="1"/>
  <c r="O110" i="1"/>
  <c r="O132" i="1"/>
  <c r="O91" i="1"/>
  <c r="O65" i="1"/>
  <c r="O85" i="1"/>
  <c r="O108" i="1"/>
  <c r="O134" i="1"/>
  <c r="O130" i="1"/>
  <c r="O42" i="1"/>
  <c r="O112" i="1"/>
  <c r="O40" i="1"/>
  <c r="O86" i="1"/>
  <c r="O124" i="1"/>
  <c r="O97" i="1"/>
  <c r="O118" i="1"/>
  <c r="O66" i="1"/>
  <c r="O92" i="1"/>
  <c r="O72" i="1"/>
  <c r="O29" i="1"/>
  <c r="O162" i="1"/>
  <c r="O208" i="1"/>
  <c r="O49" i="1"/>
  <c r="O64" i="1"/>
  <c r="O120" i="1"/>
  <c r="O216" i="1"/>
  <c r="O87" i="1"/>
  <c r="O75" i="1"/>
  <c r="O154" i="1"/>
  <c r="O186" i="1"/>
  <c r="O218" i="1"/>
  <c r="O165" i="1"/>
  <c r="O197" i="1"/>
  <c r="O229" i="1"/>
  <c r="O164" i="1"/>
  <c r="O200" i="1"/>
  <c r="O163" i="1"/>
  <c r="O195" i="1"/>
  <c r="O227" i="1"/>
  <c r="O140" i="1"/>
  <c r="O105" i="1"/>
  <c r="O79" i="1"/>
  <c r="O61" i="1"/>
  <c r="O142" i="1"/>
  <c r="O53" i="1"/>
  <c r="O39" i="1"/>
  <c r="O63" i="1"/>
  <c r="O41" i="1"/>
  <c r="O88" i="1"/>
  <c r="O36" i="1"/>
  <c r="O57" i="1"/>
  <c r="O146" i="1"/>
  <c r="O129" i="1"/>
  <c r="O135" i="1"/>
  <c r="O58" i="1"/>
  <c r="O167" i="1"/>
  <c r="O114" i="1"/>
  <c r="O38" i="1"/>
  <c r="O35" i="1"/>
  <c r="O102" i="1"/>
  <c r="O28" i="1"/>
  <c r="O103" i="1"/>
  <c r="O133" i="1"/>
  <c r="O47" i="1"/>
  <c r="O194" i="1"/>
  <c r="O172" i="1"/>
  <c r="O171" i="1"/>
  <c r="O37" i="1"/>
  <c r="O23" i="1"/>
  <c r="O104" i="1"/>
  <c r="O177" i="1"/>
  <c r="O76" i="1"/>
  <c r="O73" i="1"/>
  <c r="O48" i="1"/>
  <c r="O158" i="1"/>
  <c r="O190" i="1"/>
  <c r="O222" i="1"/>
  <c r="O169" i="1"/>
  <c r="O201" i="1"/>
  <c r="O196" i="1"/>
  <c r="O168" i="1"/>
  <c r="O204" i="1"/>
  <c r="O199" i="1"/>
  <c r="O123" i="1"/>
  <c r="O82" i="1"/>
  <c r="O24" i="1"/>
  <c r="O143" i="1"/>
  <c r="O212" i="1"/>
  <c r="O101" i="1"/>
  <c r="O100" i="1"/>
  <c r="O141" i="1"/>
  <c r="O209" i="1"/>
  <c r="O175" i="1"/>
  <c r="O117" i="1"/>
  <c r="O107" i="1"/>
  <c r="O170" i="1"/>
  <c r="O202" i="1"/>
  <c r="O149" i="1"/>
  <c r="O181" i="1"/>
  <c r="O213" i="1"/>
  <c r="O148" i="1"/>
  <c r="O180" i="1"/>
  <c r="O228" i="1"/>
  <c r="O179" i="1"/>
  <c r="O211" i="1"/>
  <c r="O137" i="1"/>
  <c r="O83" i="1"/>
  <c r="O136" i="1"/>
  <c r="O77" i="1"/>
  <c r="O60" i="1"/>
  <c r="O98" i="1"/>
  <c r="O46" i="1"/>
  <c r="O33" i="1"/>
  <c r="O55" i="1"/>
  <c r="O95" i="1"/>
  <c r="O113" i="1"/>
  <c r="O70" i="1"/>
  <c r="O93" i="1"/>
  <c r="O59" i="1"/>
  <c r="O122" i="1"/>
  <c r="O125" i="1"/>
  <c r="O173" i="1"/>
  <c r="O203" i="1"/>
  <c r="O99" i="1"/>
  <c r="O147" i="1"/>
  <c r="O198" i="1"/>
  <c r="O176" i="1"/>
  <c r="O127" i="1"/>
  <c r="O52" i="1"/>
  <c r="O96" i="1"/>
  <c r="O174" i="1"/>
  <c r="O206" i="1"/>
  <c r="O153" i="1"/>
  <c r="O185" i="1"/>
  <c r="O217" i="1"/>
  <c r="O152" i="1"/>
  <c r="O184" i="1"/>
  <c r="O151" i="1"/>
  <c r="O183" i="1"/>
  <c r="O215" i="1"/>
  <c r="O71" i="1"/>
  <c r="O139" i="1"/>
  <c r="O128" i="1"/>
  <c r="O45" i="1"/>
  <c r="O50" i="1"/>
  <c r="O109" i="1"/>
  <c r="C15" i="1"/>
  <c r="C18" i="1" s="1"/>
  <c r="O89" i="1"/>
  <c r="O119" i="1"/>
  <c r="O106" i="1"/>
  <c r="O54" i="1"/>
  <c r="O44" i="1"/>
  <c r="O90" i="1"/>
  <c r="O34" i="1"/>
  <c r="O22" i="1"/>
  <c r="O80" i="1"/>
  <c r="O226" i="1"/>
  <c r="O145" i="1"/>
  <c r="O51" i="1"/>
  <c r="O68" i="1"/>
  <c r="O166" i="1"/>
  <c r="O220" i="1"/>
  <c r="O131" i="1"/>
  <c r="O32" i="1"/>
  <c r="O115" i="1"/>
  <c r="E16" i="1" l="1"/>
  <c r="E17" i="1" s="1"/>
</calcChain>
</file>

<file path=xl/sharedStrings.xml><?xml version="1.0" encoding="utf-8"?>
<sst xmlns="http://schemas.openxmlformats.org/spreadsheetml/2006/main" count="1389" uniqueCount="452">
  <si>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</si>
  <si>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</si>
  <si>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</si>
  <si>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</si>
  <si>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</si>
  <si>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</si>
  <si>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</si>
  <si>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</si>
  <si>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</si>
  <si>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</si>
  <si>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</si>
  <si>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</si>
  <si>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</si>
  <si>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</si>
  <si>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</si>
  <si>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</si>
  <si>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</si>
  <si>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</si>
  <si>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</si>
  <si>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</si>
  <si>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</si>
  <si>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</si>
  <si>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</si>
  <si>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</si>
  <si>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</si>
  <si>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</si>
  <si>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</si>
  <si>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</si>
  <si>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Bull.53</t>
  </si>
  <si>
    <t>B</t>
  </si>
  <si>
    <t>BBSAG Bull.54</t>
  </si>
  <si>
    <t>Andrakakou M</t>
  </si>
  <si>
    <t>Elias D</t>
  </si>
  <si>
    <t>BBSAG Bull.56</t>
  </si>
  <si>
    <t>Mourikis D</t>
  </si>
  <si>
    <t>Contopoulos N</t>
  </si>
  <si>
    <t>BBSAG Bull.58</t>
  </si>
  <si>
    <t>BBSAG Bull.59</t>
  </si>
  <si>
    <t>BBSAG Bull.60</t>
  </si>
  <si>
    <t>BBSAG Bull.61</t>
  </si>
  <si>
    <t>Schildknecht T</t>
  </si>
  <si>
    <t>BBSAG Bull.62</t>
  </si>
  <si>
    <t>BBSAG Bull.64</t>
  </si>
  <si>
    <t>BBSAG Bull.65</t>
  </si>
  <si>
    <t>BBSAG Bull.66</t>
  </si>
  <si>
    <t>BBSAG Bull.68</t>
  </si>
  <si>
    <t>BBSAG Bull.70</t>
  </si>
  <si>
    <t>BBSAG Bull.71</t>
  </si>
  <si>
    <t>Peter R</t>
  </si>
  <si>
    <t>Luethi M</t>
  </si>
  <si>
    <t>Schaepper F</t>
  </si>
  <si>
    <t>BBSAG Bull.72</t>
  </si>
  <si>
    <t>BBSAG Bull.73</t>
  </si>
  <si>
    <t>Mavrofridis G</t>
  </si>
  <si>
    <t>BBSAG Bull.75</t>
  </si>
  <si>
    <t>BBSAG Bull.76</t>
  </si>
  <si>
    <t>BBSAG Bull.77</t>
  </si>
  <si>
    <t>BBSAG Bull.78</t>
  </si>
  <si>
    <t>BBSAG Bull.79</t>
  </si>
  <si>
    <t>Schlumpf Ch</t>
  </si>
  <si>
    <t>Roshard J</t>
  </si>
  <si>
    <t>BBSAG Bull.80</t>
  </si>
  <si>
    <t>BBSAG Bull.81</t>
  </si>
  <si>
    <t>BBSAG Bull.82</t>
  </si>
  <si>
    <t>BBSAG Bull.84</t>
  </si>
  <si>
    <t>BBSAG Bull.85</t>
  </si>
  <si>
    <t>BBSAG Bull.87</t>
  </si>
  <si>
    <t>BBSAG Bull.88</t>
  </si>
  <si>
    <t>BBSAG Bull.89</t>
  </si>
  <si>
    <t>BBSAG Bull.90</t>
  </si>
  <si>
    <t>BBSAG Bull.92</t>
  </si>
  <si>
    <t>BBSAG Bull.93</t>
  </si>
  <si>
    <t>BBSAG Bull.94</t>
  </si>
  <si>
    <t>BBSAG Bull.95</t>
  </si>
  <si>
    <t>Paschke A</t>
  </si>
  <si>
    <t>BBSAG Bull.97</t>
  </si>
  <si>
    <t>BBSAG Bull.101</t>
  </si>
  <si>
    <t>BBSAG Bull.103</t>
  </si>
  <si>
    <t>BBSAG Bull.104</t>
  </si>
  <si>
    <t>BBSAG Bull.106</t>
  </si>
  <si>
    <t>BBSAG Bull.107</t>
  </si>
  <si>
    <t>BBSAG Bull.108</t>
  </si>
  <si>
    <t>BBSAG Bull.109</t>
  </si>
  <si>
    <t>BBSAG Bull.111</t>
  </si>
  <si>
    <t>BBSAG Bull.114</t>
  </si>
  <si>
    <t>BBSAG Bull.117</t>
  </si>
  <si>
    <t>Locher Kurt</t>
  </si>
  <si>
    <t>BBSAG Bull.118</t>
  </si>
  <si>
    <t>BBSAG</t>
  </si>
  <si>
    <t>bad?</t>
  </si>
  <si>
    <t>IBVS 5484</t>
  </si>
  <si>
    <t>I</t>
  </si>
  <si>
    <t>IBVS</t>
  </si>
  <si>
    <t>Krajci</t>
  </si>
  <si>
    <t>J.Safar BRNO 32</t>
  </si>
  <si>
    <t>K.Locher BBS 125</t>
  </si>
  <si>
    <t>K.Locher BBS 127</t>
  </si>
  <si>
    <t>IBVS 5438</t>
  </si>
  <si>
    <t>IBVS 5583</t>
  </si>
  <si>
    <t>IBVS 5592</t>
  </si>
  <si>
    <t>IBVS 5543</t>
  </si>
  <si>
    <t>EA+UG:</t>
  </si>
  <si>
    <t># of data points:</t>
  </si>
  <si>
    <t>IBVS 5657</t>
  </si>
  <si>
    <t>IBVS 5690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</si>
  <si>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</si>
  <si>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</si>
  <si>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</si>
  <si>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</si>
  <si>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</si>
  <si>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</si>
  <si>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</si>
  <si>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</si>
  <si>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OEJV 0107</t>
  </si>
  <si>
    <t>OEJV</t>
  </si>
  <si>
    <t>Add cycle</t>
  </si>
  <si>
    <t>Old Cycle</t>
  </si>
  <si>
    <t>OEJV 0003</t>
  </si>
  <si>
    <t>LX Ser / GSC 1497-0750</t>
  </si>
  <si>
    <t>OEJV 0147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</si>
  <si>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</si>
  <si>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</si>
  <si>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</si>
  <si>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</si>
  <si>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</si>
  <si>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</si>
  <si>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</si>
  <si>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</si>
  <si>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</si>
  <si>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</si>
  <si>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</si>
  <si>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</si>
  <si>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2444644.586 </t>
  </si>
  <si>
    <t> 09.02.1981 02:03 </t>
  </si>
  <si>
    <t> 0.000 </t>
  </si>
  <si>
    <t>V </t>
  </si>
  <si>
    <t> K.Locher </t>
  </si>
  <si>
    <t> BBS 53 </t>
  </si>
  <si>
    <t>2444691.482 </t>
  </si>
  <si>
    <t> 27.03.1981 23:34 </t>
  </si>
  <si>
    <t>2444691.642 </t>
  </si>
  <si>
    <t> 28.03.1981 03:24 </t>
  </si>
  <si>
    <t> 0.002 </t>
  </si>
  <si>
    <t>2444808.406 </t>
  </si>
  <si>
    <t> 22.07.1981 21:44 </t>
  </si>
  <si>
    <t> 0.001 </t>
  </si>
  <si>
    <t> D.Elias </t>
  </si>
  <si>
    <t> BBS 56 </t>
  </si>
  <si>
    <t>2444809.354 </t>
  </si>
  <si>
    <t> 23.07.1981 20:29 </t>
  </si>
  <si>
    <t> -0.001 </t>
  </si>
  <si>
    <t>2444809.355 </t>
  </si>
  <si>
    <t> 23.07.1981 20:31 </t>
  </si>
  <si>
    <t> -0.000 </t>
  </si>
  <si>
    <t>2444811.415 </t>
  </si>
  <si>
    <t> 25.07.1981 21:57 </t>
  </si>
  <si>
    <t> D.Mourikis </t>
  </si>
  <si>
    <t>2444812.365 </t>
  </si>
  <si>
    <t> 26.07.1981 20:45 </t>
  </si>
  <si>
    <t> N.Contopoulos </t>
  </si>
  <si>
    <t>2444812.366 </t>
  </si>
  <si>
    <t> 26.07.1981 20:47 </t>
  </si>
  <si>
    <t>2444817.437 </t>
  </si>
  <si>
    <t> 31.07.1981 22:29 </t>
  </si>
  <si>
    <t>2444848.330 </t>
  </si>
  <si>
    <t> 31.08.1981 19:55 </t>
  </si>
  <si>
    <t>2444869.243 </t>
  </si>
  <si>
    <t> 21.09.1981 17:49 </t>
  </si>
  <si>
    <t>2444987.592 </t>
  </si>
  <si>
    <t> 18.01.1982 02:12 </t>
  </si>
  <si>
    <t> BBS 58 </t>
  </si>
  <si>
    <t>2444994.721 </t>
  </si>
  <si>
    <t> 25.01.1982 05:18 </t>
  </si>
  <si>
    <t>2445053.497 </t>
  </si>
  <si>
    <t> 24.03.1982 23:55 </t>
  </si>
  <si>
    <t> BBS 59 </t>
  </si>
  <si>
    <t>2445061.579 </t>
  </si>
  <si>
    <t> 02.04.1982 01:53 </t>
  </si>
  <si>
    <t> BBS 60 </t>
  </si>
  <si>
    <t>2445101.505 </t>
  </si>
  <si>
    <t> 12.05.1982 00:07 </t>
  </si>
  <si>
    <t> BBS 61 </t>
  </si>
  <si>
    <t>2445104.514 </t>
  </si>
  <si>
    <t> 15.05.1982 00:20 </t>
  </si>
  <si>
    <t>2445114.496 </t>
  </si>
  <si>
    <t> 24.05.1982 23:54 </t>
  </si>
  <si>
    <t>2445115.447 </t>
  </si>
  <si>
    <t> 25.05.1982 22:43 </t>
  </si>
  <si>
    <t> T.Schildknecht </t>
  </si>
  <si>
    <t>2445139.529 </t>
  </si>
  <si>
    <t> 19.06.1982 00:41 </t>
  </si>
  <si>
    <t>2445142.538 </t>
  </si>
  <si>
    <t> 22.06.1982 00:54 </t>
  </si>
  <si>
    <t>2445148.399 </t>
  </si>
  <si>
    <t> 27.06.1982 21:34 </t>
  </si>
  <si>
    <t> -0.002 </t>
  </si>
  <si>
    <t>2445208.286 </t>
  </si>
  <si>
    <t> 26.08.1982 18:51 </t>
  </si>
  <si>
    <t> BBS 62 </t>
  </si>
  <si>
    <t>2445358.641 </t>
  </si>
  <si>
    <t> 24.01.1983 03:23 </t>
  </si>
  <si>
    <t> BBS 64 </t>
  </si>
  <si>
    <t>2445385.574 </t>
  </si>
  <si>
    <t> 20.02.1983 01:46 </t>
  </si>
  <si>
    <t> BBS 65 </t>
  </si>
  <si>
    <t>2445432.469 </t>
  </si>
  <si>
    <t> 07.04.1983 23:15 </t>
  </si>
  <si>
    <t> BBS 66 </t>
  </si>
  <si>
    <t>2445432.470 </t>
  </si>
  <si>
    <t> 07.04.1983 23:16 </t>
  </si>
  <si>
    <t> M.Andrakakou </t>
  </si>
  <si>
    <t>2445439.441 </t>
  </si>
  <si>
    <t> 14.04.1983 22:35 </t>
  </si>
  <si>
    <t>2445442.449 </t>
  </si>
  <si>
    <t> 17.04.1983 22:46 </t>
  </si>
  <si>
    <t>2445459.404 </t>
  </si>
  <si>
    <t> 04.05.1983 21:41 </t>
  </si>
  <si>
    <t>2445548.443 </t>
  </si>
  <si>
    <t> 01.08.1983 22:37 </t>
  </si>
  <si>
    <t> BBS 68 </t>
  </si>
  <si>
    <t>2445701.645 </t>
  </si>
  <si>
    <t> 02.01.1984 03:28 </t>
  </si>
  <si>
    <t> BBS 70 </t>
  </si>
  <si>
    <t>2445741.572 </t>
  </si>
  <si>
    <t> 11.02.1984 01:43 </t>
  </si>
  <si>
    <t> BBS 71 </t>
  </si>
  <si>
    <t>2445766.604 </t>
  </si>
  <si>
    <t> 07.03.1984 02:29 </t>
  </si>
  <si>
    <t> R.Peter </t>
  </si>
  <si>
    <t>2445766.605 </t>
  </si>
  <si>
    <t> 07.03.1984 02:31 </t>
  </si>
  <si>
    <t> M.Lüthi </t>
  </si>
  <si>
    <t> F.Steinemann </t>
  </si>
  <si>
    <t>2445879.407 </t>
  </si>
  <si>
    <t> 27.06.1984 21:46 </t>
  </si>
  <si>
    <t> BBS 72 </t>
  </si>
  <si>
    <t>2445906.342 </t>
  </si>
  <si>
    <t> 24.07.1984 20:12 </t>
  </si>
  <si>
    <t> BBS 73 </t>
  </si>
  <si>
    <t> G.Mavrofridis </t>
  </si>
  <si>
    <t>2445908.401 </t>
  </si>
  <si>
    <t> 26.07.1984 21:37 </t>
  </si>
  <si>
    <t>2445911.411 </t>
  </si>
  <si>
    <t> 29.07.1984 21:51 </t>
  </si>
  <si>
    <t>2446046.714 </t>
  </si>
  <si>
    <t> 12.12.1984 05:08 </t>
  </si>
  <si>
    <t> BBS 75 </t>
  </si>
  <si>
    <t>2446154.606 </t>
  </si>
  <si>
    <t> 30.03.1985 02:32 </t>
  </si>
  <si>
    <t> BBS 76 </t>
  </si>
  <si>
    <t>2446175.518 </t>
  </si>
  <si>
    <t> 20.04.1985 00:25 </t>
  </si>
  <si>
    <t>2446183.440 </t>
  </si>
  <si>
    <t> 27.04.1985 22:33 </t>
  </si>
  <si>
    <t> BBS 77 </t>
  </si>
  <si>
    <t>2446186.450 </t>
  </si>
  <si>
    <t> 30.04.1985 22:48 </t>
  </si>
  <si>
    <t>2446252.358 </t>
  </si>
  <si>
    <t> 05.07.1985 20:35 </t>
  </si>
  <si>
    <t>2446296.402 </t>
  </si>
  <si>
    <t> 18.08.1985 21:38 </t>
  </si>
  <si>
    <t> BBS 78 </t>
  </si>
  <si>
    <t>2446497.612 </t>
  </si>
  <si>
    <t> 08.03.1986 02:41 </t>
  </si>
  <si>
    <t> BBS 79 </t>
  </si>
  <si>
    <t> D.Müller </t>
  </si>
  <si>
    <t>2446497.613 </t>
  </si>
  <si>
    <t> 08.03.1986 02:42 </t>
  </si>
  <si>
    <t> J.Roshard </t>
  </si>
  <si>
    <t> C.Schlumpf </t>
  </si>
  <si>
    <t>2446622.456 </t>
  </si>
  <si>
    <t> 10.07.1986 22:56 </t>
  </si>
  <si>
    <t> BBS 80 </t>
  </si>
  <si>
    <t>2446625.466 </t>
  </si>
  <si>
    <t> 13.07.1986 23:11 </t>
  </si>
  <si>
    <t> BBS 81 </t>
  </si>
  <si>
    <t>2446831.587 </t>
  </si>
  <si>
    <t> 05.02.1987 02:05 </t>
  </si>
  <si>
    <t> BBS 82 </t>
  </si>
  <si>
    <t>2447003.329 </t>
  </si>
  <si>
    <t> 26.07.1987 19:53 </t>
  </si>
  <si>
    <t> BBS 84 </t>
  </si>
  <si>
    <t>2447023.447 </t>
  </si>
  <si>
    <t> 15.08.1987 22:43 </t>
  </si>
  <si>
    <t> BBS 85 </t>
  </si>
  <si>
    <t>2447212.617 </t>
  </si>
  <si>
    <t> 21.02.1988 02:48 </t>
  </si>
  <si>
    <t> BBS 87 </t>
  </si>
  <si>
    <t>2447304.508 </t>
  </si>
  <si>
    <t> 23.05.1988 00:11 </t>
  </si>
  <si>
    <t> BBS 88 </t>
  </si>
  <si>
    <t>2447383.407 </t>
  </si>
  <si>
    <t> 09.08.1988 21:46 </t>
  </si>
  <si>
    <t> BBS 89 </t>
  </si>
  <si>
    <t>2447535.662 </t>
  </si>
  <si>
    <t> 09.01.1989 03:53 </t>
  </si>
  <si>
    <t> BBS 90 </t>
  </si>
  <si>
    <t>2447746.376 </t>
  </si>
  <si>
    <t> 07.08.1989 21:01 </t>
  </si>
  <si>
    <t> BBS 92 </t>
  </si>
  <si>
    <t>2447890.709 </t>
  </si>
  <si>
    <t> 30.12.1989 05:00 </t>
  </si>
  <si>
    <t> BBS 93 </t>
  </si>
  <si>
    <t>2447942.515 </t>
  </si>
  <si>
    <t> 20.02.1990 00:21 </t>
  </si>
  <si>
    <t> BBS 94 </t>
  </si>
  <si>
    <t>2448039.476 </t>
  </si>
  <si>
    <t> 27.05.1990 23:25 </t>
  </si>
  <si>
    <t> BBS 95 </t>
  </si>
  <si>
    <t>2448068.468 </t>
  </si>
  <si>
    <t> 25.06.1990 23:13 </t>
  </si>
  <si>
    <t>E </t>
  </si>
  <si>
    <t>?</t>
  </si>
  <si>
    <t> A.Paschke </t>
  </si>
  <si>
    <t>2448306.593 </t>
  </si>
  <si>
    <t> 19.02.1991 02:13 </t>
  </si>
  <si>
    <t> BBS 97 </t>
  </si>
  <si>
    <t>2448766.527 </t>
  </si>
  <si>
    <t> 24.05.1992 00:38 </t>
  </si>
  <si>
    <t> 0.005 </t>
  </si>
  <si>
    <t> BBS 101 </t>
  </si>
  <si>
    <t>2449004.645 </t>
  </si>
  <si>
    <t> 17.01.1993 03:28 </t>
  </si>
  <si>
    <t> BBS 103 </t>
  </si>
  <si>
    <t>2449158.483 </t>
  </si>
  <si>
    <t> 19.06.1993 23:35 </t>
  </si>
  <si>
    <t> BBS 104 </t>
  </si>
  <si>
    <t>2449475.507 </t>
  </si>
  <si>
    <t> 03.05.1994 00:10 </t>
  </si>
  <si>
    <t> BBS 106 </t>
  </si>
  <si>
    <t>2449561.376 </t>
  </si>
  <si>
    <t> 27.07.1994 21:01 </t>
  </si>
  <si>
    <t> BBS 107 </t>
  </si>
  <si>
    <t>2449799.504 </t>
  </si>
  <si>
    <t> 23.03.1995 00:05 </t>
  </si>
  <si>
    <t> BBS 108 </t>
  </si>
  <si>
    <t>2449836.576 </t>
  </si>
  <si>
    <t> 29.04.1995 01:49 </t>
  </si>
  <si>
    <t> BBS 109 </t>
  </si>
  <si>
    <t>2450139.657 </t>
  </si>
  <si>
    <t> 26.02.1996 03:46 </t>
  </si>
  <si>
    <t> BBS 111 </t>
  </si>
  <si>
    <t>2450539.541 </t>
  </si>
  <si>
    <t> 01.04.1997 00:59 </t>
  </si>
  <si>
    <t> BBS 114 </t>
  </si>
  <si>
    <t>2450864.486 </t>
  </si>
  <si>
    <t> 19.02.1998 23:39 </t>
  </si>
  <si>
    <t> BBS 117 </t>
  </si>
  <si>
    <t>2450988.379 </t>
  </si>
  <si>
    <t> 23.06.1998 21:05 </t>
  </si>
  <si>
    <t> BBS 118 </t>
  </si>
  <si>
    <t>2451603.5731 </t>
  </si>
  <si>
    <t> 29.02.2000 01:45 </t>
  </si>
  <si>
    <t> 0.0010 </t>
  </si>
  <si>
    <t> J.Safar </t>
  </si>
  <si>
    <t> BRNO 32 </t>
  </si>
  <si>
    <t>2451641.43900 </t>
  </si>
  <si>
    <t> 06.04.2000 22:32 </t>
  </si>
  <si>
    <t> 0.00152 </t>
  </si>
  <si>
    <t>C </t>
  </si>
  <si>
    <t>o</t>
  </si>
  <si>
    <t> J.Šafár </t>
  </si>
  <si>
    <t>OEJV 0074 </t>
  </si>
  <si>
    <t>2452072.534 </t>
  </si>
  <si>
    <t> 12.06.2001 00:48 </t>
  </si>
  <si>
    <t> BBS 125 </t>
  </si>
  <si>
    <t>2452320.63969 </t>
  </si>
  <si>
    <t> 15.02.2002 03:21 </t>
  </si>
  <si>
    <t> 0.00234 </t>
  </si>
  <si>
    <t>2452348.524 </t>
  </si>
  <si>
    <t> 15.03.2002 00:34 </t>
  </si>
  <si>
    <t> 0.003 </t>
  </si>
  <si>
    <t> BBS 127 </t>
  </si>
  <si>
    <t>2452410.4707 </t>
  </si>
  <si>
    <t> 15.05.2002 23:17 </t>
  </si>
  <si>
    <t> 0.0022 </t>
  </si>
  <si>
    <t> F.Agerer </t>
  </si>
  <si>
    <t>BAVM 158 </t>
  </si>
  <si>
    <t>2452730.504 </t>
  </si>
  <si>
    <t> 01.04.2003 00:05 </t>
  </si>
  <si>
    <t> BBS 129 </t>
  </si>
  <si>
    <t>2452828.4165 </t>
  </si>
  <si>
    <t> 07.07.2003 21:59 </t>
  </si>
  <si>
    <t> 0.0032 </t>
  </si>
  <si>
    <t> M.Zejda </t>
  </si>
  <si>
    <t>IBVS 5583 </t>
  </si>
  <si>
    <t>2453146.2310 </t>
  </si>
  <si>
    <t> 20.05.2004 17:32 </t>
  </si>
  <si>
    <t> T.Krajci </t>
  </si>
  <si>
    <t>IBVS 5592 </t>
  </si>
  <si>
    <t>2453149.402 </t>
  </si>
  <si>
    <t> 23.05.2004 21:38 </t>
  </si>
  <si>
    <t> BBS 130 </t>
  </si>
  <si>
    <t>2453436.638 </t>
  </si>
  <si>
    <t> 07.03.2005 03:18 </t>
  </si>
  <si>
    <t>OEJV 0003 </t>
  </si>
  <si>
    <t>2453465.6313 </t>
  </si>
  <si>
    <t> 05.04.2005 03:09 </t>
  </si>
  <si>
    <t> 0.0027 </t>
  </si>
  <si>
    <t> M. Zejda et al. </t>
  </si>
  <si>
    <t>IBVS 5741 </t>
  </si>
  <si>
    <t>2453498.2684 </t>
  </si>
  <si>
    <t> 07.05.2005 18:26 </t>
  </si>
  <si>
    <t> Maehara </t>
  </si>
  <si>
    <t>VSB 44 </t>
  </si>
  <si>
    <t>2453500.8030 </t>
  </si>
  <si>
    <t> 10.05.2005 07:16 </t>
  </si>
  <si>
    <t> 0.0024 </t>
  </si>
  <si>
    <t>IBVS 5690 </t>
  </si>
  <si>
    <t>2453500.9613 </t>
  </si>
  <si>
    <t> 10.05.2005 11:04 </t>
  </si>
  <si>
    <t> 0.0023 </t>
  </si>
  <si>
    <t>2453501.7540 </t>
  </si>
  <si>
    <t> 11.05.2005 06:05 </t>
  </si>
  <si>
    <t> 0.0028 </t>
  </si>
  <si>
    <t>2453501.9116 </t>
  </si>
  <si>
    <t> 11.05.2005 09:52 </t>
  </si>
  <si>
    <t> 0.0020 </t>
  </si>
  <si>
    <t>2453504.7636 </t>
  </si>
  <si>
    <t> 14.05.2005 06:19 </t>
  </si>
  <si>
    <t>2453504.9238 </t>
  </si>
  <si>
    <t> 14.05.2005 10:10 </t>
  </si>
  <si>
    <t> 0.0040 </t>
  </si>
  <si>
    <t>2453510.4683 </t>
  </si>
  <si>
    <t> 19.05.2005 23:14 </t>
  </si>
  <si>
    <t> 0.0033 </t>
  </si>
  <si>
    <t>-I</t>
  </si>
  <si>
    <t>BAVM 173 </t>
  </si>
  <si>
    <t>2454218.3436 </t>
  </si>
  <si>
    <t> 27.04.2007 20:14 </t>
  </si>
  <si>
    <t>62647</t>
  </si>
  <si>
    <t> 0.0025 </t>
  </si>
  <si>
    <t>R</t>
  </si>
  <si>
    <t> M.Lehky </t>
  </si>
  <si>
    <t>OEJV 0107 </t>
  </si>
  <si>
    <t>2455988.669 </t>
  </si>
  <si>
    <t> 02.03.2012 04:03 </t>
  </si>
  <si>
    <t>73821</t>
  </si>
  <si>
    <t> 0.004 </t>
  </si>
  <si>
    <t>OEJV 0147 </t>
  </si>
  <si>
    <t>2457132.3919 </t>
  </si>
  <si>
    <t> 19.04.2015 21:24 </t>
  </si>
  <si>
    <t>81040</t>
  </si>
  <si>
    <t> 0.0029 </t>
  </si>
  <si>
    <t> O.Nickel </t>
  </si>
  <si>
    <t>BAVM 241 (=IBVS 6157) </t>
  </si>
  <si>
    <t>2457135.4023 </t>
  </si>
  <si>
    <t> 22.04.2015 21:39 </t>
  </si>
  <si>
    <t>81059</t>
  </si>
  <si>
    <t> 0.0031 </t>
  </si>
  <si>
    <t>IBVS 6157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</si>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</sst>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22" fontId="16" fillId="0" borderId="0" xfId="0" applyNumberFormat="1" applyFont="1" applyAlignme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/>
    <xf numFmtId="14" fontId="9" fillId="0" borderId="0" xfId="0" applyNumberFormat="1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166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Ser - O-C Diagr.</a:t>
            </a:r>
          </a:p>
        </c:rich>
      </c:tx>
      <c:layout>
        <c:manualLayout>
          <c:xMode val="edge"/>
          <c:yMode val="edge"/>
          <c:x val="0.347107871846597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906854902912253"/>
          <c:w val="0.7438024032743124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C-4D95-A1C4-33B215C369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4.1342100303154439E-4</c:v>
                </c:pt>
                <c:pt idx="2">
                  <c:v>4.1088500438490883E-4</c:v>
                </c:pt>
                <c:pt idx="3">
                  <c:v>1.9784440009971149E-3</c:v>
                </c:pt>
                <c:pt idx="4">
                  <c:v>6.3019030058057979E-3</c:v>
                </c:pt>
                <c:pt idx="5">
                  <c:v>-5.6424699141643941E-4</c:v>
                </c:pt>
                <c:pt idx="6">
                  <c:v>-2.9527900187531486E-4</c:v>
                </c:pt>
                <c:pt idx="7">
                  <c:v>7.0472100196639076E-4</c:v>
                </c:pt>
                <c:pt idx="8">
                  <c:v>1.2694270044448785E-3</c:v>
                </c:pt>
                <c:pt idx="9">
                  <c:v>-1.3252189964987338E-3</c:v>
                </c:pt>
                <c:pt idx="10">
                  <c:v>-3.2521899265702814E-4</c:v>
                </c:pt>
                <c:pt idx="11">
                  <c:v>5.3048002882860601E-5</c:v>
                </c:pt>
                <c:pt idx="12">
                  <c:v>5.3048002882860601E-5</c:v>
                </c:pt>
                <c:pt idx="13">
                  <c:v>5.3048002882860601E-5</c:v>
                </c:pt>
                <c:pt idx="14">
                  <c:v>-5.4159799765329808E-4</c:v>
                </c:pt>
                <c:pt idx="15">
                  <c:v>4.5840200618840754E-4</c:v>
                </c:pt>
                <c:pt idx="16">
                  <c:v>4.5840200618840754E-4</c:v>
                </c:pt>
                <c:pt idx="17">
                  <c:v>1.620290000573732E-3</c:v>
                </c:pt>
                <c:pt idx="18">
                  <c:v>2.942950013675727E-4</c:v>
                </c:pt>
                <c:pt idx="19">
                  <c:v>2.1208300313446671E-4</c:v>
                </c:pt>
                <c:pt idx="20">
                  <c:v>1.7865600239019841E-4</c:v>
                </c:pt>
                <c:pt idx="21">
                  <c:v>-2.8118900081608444E-4</c:v>
                </c:pt>
                <c:pt idx="22">
                  <c:v>-2.716799994232133E-3</c:v>
                </c:pt>
                <c:pt idx="23">
                  <c:v>-7.7129100100137293E-4</c:v>
                </c:pt>
                <c:pt idx="24">
                  <c:v>2.5357699632877484E-4</c:v>
                </c:pt>
                <c:pt idx="25">
                  <c:v>-9.6280199795728549E-4</c:v>
                </c:pt>
                <c:pt idx="26">
                  <c:v>-2.0658499852288514E-4</c:v>
                </c:pt>
                <c:pt idx="27">
                  <c:v>1.987690047826618E-4</c:v>
                </c:pt>
                <c:pt idx="28">
                  <c:v>1.987690047826618E-4</c:v>
                </c:pt>
                <c:pt idx="29">
                  <c:v>4.6773700159974396E-4</c:v>
                </c:pt>
                <c:pt idx="30">
                  <c:v>-7.4864199996227399E-4</c:v>
                </c:pt>
                <c:pt idx="31">
                  <c:v>-1.7489590027253143E-3</c:v>
                </c:pt>
                <c:pt idx="32">
                  <c:v>-2.2116569962236099E-3</c:v>
                </c:pt>
                <c:pt idx="33">
                  <c:v>4.0183400415116921E-4</c:v>
                </c:pt>
                <c:pt idx="34">
                  <c:v>-1.1313599679851905E-4</c:v>
                </c:pt>
                <c:pt idx="35">
                  <c:v>1.310054850182496E-2</c:v>
                </c:pt>
                <c:pt idx="36">
                  <c:v>-2.9115671997715253E-2</c:v>
                </c:pt>
                <c:pt idx="37">
                  <c:v>-2.9115671997715253E-2</c:v>
                </c:pt>
                <c:pt idx="38">
                  <c:v>-2.1115671996085439E-2</c:v>
                </c:pt>
                <c:pt idx="39">
                  <c:v>-1.1156719992868602E-3</c:v>
                </c:pt>
                <c:pt idx="40">
                  <c:v>-1.1567199544515461E-4</c:v>
                </c:pt>
                <c:pt idx="41">
                  <c:v>-1.1567199544515461E-4</c:v>
                </c:pt>
                <c:pt idx="46">
                  <c:v>3.3751600130926818E-4</c:v>
                </c:pt>
                <c:pt idx="47">
                  <c:v>3.3751600130926818E-4</c:v>
                </c:pt>
                <c:pt idx="48">
                  <c:v>-1.832931004173588E-3</c:v>
                </c:pt>
                <c:pt idx="49">
                  <c:v>1.91937004274223E-4</c:v>
                </c:pt>
                <c:pt idx="50">
                  <c:v>-1.3374099944485351E-4</c:v>
                </c:pt>
                <c:pt idx="51">
                  <c:v>-1.3374099944485351E-4</c:v>
                </c:pt>
                <c:pt idx="52">
                  <c:v>8.6625900439685211E-4</c:v>
                </c:pt>
                <c:pt idx="53">
                  <c:v>8.6625900439685211E-4</c:v>
                </c:pt>
                <c:pt idx="54">
                  <c:v>-1.0317330015823245E-3</c:v>
                </c:pt>
                <c:pt idx="55">
                  <c:v>4.5329699787544087E-4</c:v>
                </c:pt>
                <c:pt idx="56">
                  <c:v>4.5329699787544087E-4</c:v>
                </c:pt>
                <c:pt idx="57">
                  <c:v>4.5329699787544087E-4</c:v>
                </c:pt>
                <c:pt idx="58">
                  <c:v>-1.684360031504184E-4</c:v>
                </c:pt>
                <c:pt idx="59">
                  <c:v>-3.8481500087073073E-4</c:v>
                </c:pt>
                <c:pt idx="60">
                  <c:v>-3.8481500087073073E-4</c:v>
                </c:pt>
                <c:pt idx="61">
                  <c:v>1.3105710022500716E-3</c:v>
                </c:pt>
                <c:pt idx="62">
                  <c:v>8.1825000233948231E-4</c:v>
                </c:pt>
                <c:pt idx="63">
                  <c:v>-2.639619997353293E-4</c:v>
                </c:pt>
                <c:pt idx="64">
                  <c:v>1.1398800415918231E-4</c:v>
                </c:pt>
                <c:pt idx="65">
                  <c:v>-1.0239100083708763E-4</c:v>
                </c:pt>
                <c:pt idx="66">
                  <c:v>2.1529995137825608E-6</c:v>
                </c:pt>
                <c:pt idx="67">
                  <c:v>-2.1644499793183059E-4</c:v>
                </c:pt>
                <c:pt idx="68">
                  <c:v>5.8348500169813633E-4</c:v>
                </c:pt>
                <c:pt idx="69">
                  <c:v>5.8348500169813633E-4</c:v>
                </c:pt>
                <c:pt idx="70">
                  <c:v>1.5834849982638843E-3</c:v>
                </c:pt>
                <c:pt idx="71">
                  <c:v>1.5834849982638843E-3</c:v>
                </c:pt>
                <c:pt idx="72">
                  <c:v>-1.8002300203079358E-4</c:v>
                </c:pt>
                <c:pt idx="73">
                  <c:v>-1.8002300203079358E-4</c:v>
                </c:pt>
                <c:pt idx="74">
                  <c:v>-3.964019997511059E-4</c:v>
                </c:pt>
                <c:pt idx="75">
                  <c:v>-3.964019997511059E-4</c:v>
                </c:pt>
                <c:pt idx="76">
                  <c:v>-2.1429950720630586E-6</c:v>
                </c:pt>
                <c:pt idx="77">
                  <c:v>1.2318130029598251E-3</c:v>
                </c:pt>
                <c:pt idx="78">
                  <c:v>-1.6881939955055714E-3</c:v>
                </c:pt>
                <c:pt idx="79">
                  <c:v>-2.2747997718397528E-5</c:v>
                </c:pt>
                <c:pt idx="80">
                  <c:v>1.6147200221894309E-4</c:v>
                </c:pt>
                <c:pt idx="81">
                  <c:v>-1.9414599955780432E-4</c:v>
                </c:pt>
                <c:pt idx="82">
                  <c:v>1.2300529997446574E-3</c:v>
                </c:pt>
                <c:pt idx="83">
                  <c:v>8.35230021039024E-5</c:v>
                </c:pt>
                <c:pt idx="84">
                  <c:v>1.1297720047878101E-3</c:v>
                </c:pt>
                <c:pt idx="85">
                  <c:v>-2.7843499992741272E-4</c:v>
                </c:pt>
                <c:pt idx="86">
                  <c:v>6.7673005105461925E-5</c:v>
                </c:pt>
                <c:pt idx="87">
                  <c:v>-1.0690299968700856E-3</c:v>
                </c:pt>
                <c:pt idx="88">
                  <c:v>-2.7852998755406588E-5</c:v>
                </c:pt>
                <c:pt idx="89">
                  <c:v>4.5959240014781244E-3</c:v>
                </c:pt>
                <c:pt idx="90">
                  <c:v>-1.3628989981953055E-3</c:v>
                </c:pt>
                <c:pt idx="91">
                  <c:v>-1.2631099962163717E-3</c:v>
                </c:pt>
                <c:pt idx="92">
                  <c:v>-5.7755099987844005E-4</c:v>
                </c:pt>
                <c:pt idx="93">
                  <c:v>-1.9605729976319708E-3</c:v>
                </c:pt>
                <c:pt idx="94">
                  <c:v>2.0806040047318675E-3</c:v>
                </c:pt>
                <c:pt idx="95">
                  <c:v>8.8941000285558403E-4</c:v>
                </c:pt>
                <c:pt idx="96">
                  <c:v>6.2977700144983828E-4</c:v>
                </c:pt>
                <c:pt idx="97">
                  <c:v>1.1486930015962571E-3</c:v>
                </c:pt>
                <c:pt idx="98">
                  <c:v>1.2122019979869947E-3</c:v>
                </c:pt>
                <c:pt idx="99">
                  <c:v>4.3340005504433066E-5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4C-4D95-A1C4-33B215C369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105">
                  <c:v>2.1529239966184832E-3</c:v>
                </c:pt>
                <c:pt idx="106">
                  <c:v>1.9221039983676746E-3</c:v>
                </c:pt>
                <c:pt idx="107">
                  <c:v>1.9221039983676746E-3</c:v>
                </c:pt>
                <c:pt idx="108">
                  <c:v>3.1735660013509914E-3</c:v>
                </c:pt>
                <c:pt idx="109">
                  <c:v>3.1735660013509914E-3</c:v>
                </c:pt>
                <c:pt idx="110">
                  <c:v>3.1735660013509914E-3</c:v>
                </c:pt>
                <c:pt idx="111">
                  <c:v>2.1969200024614111E-3</c:v>
                </c:pt>
                <c:pt idx="112">
                  <c:v>4.5481000051950105E-3</c:v>
                </c:pt>
                <c:pt idx="116">
                  <c:v>2.3939620004966855E-3</c:v>
                </c:pt>
                <c:pt idx="117">
                  <c:v>2.2615210036747158E-3</c:v>
                </c:pt>
                <c:pt idx="118">
                  <c:v>2.7993160038022324E-3</c:v>
                </c:pt>
                <c:pt idx="119">
                  <c:v>1.9668750028358772E-3</c:v>
                </c:pt>
                <c:pt idx="120">
                  <c:v>2.1829370016348548E-3</c:v>
                </c:pt>
                <c:pt idx="121">
                  <c:v>3.9504960004705936E-3</c:v>
                </c:pt>
                <c:pt idx="122">
                  <c:v>3.3150610033771954E-3</c:v>
                </c:pt>
                <c:pt idx="125">
                  <c:v>2.8813600074499846E-3</c:v>
                </c:pt>
                <c:pt idx="126">
                  <c:v>3.0649810069007799E-3</c:v>
                </c:pt>
                <c:pt idx="127">
                  <c:v>1.8522448881412856E-3</c:v>
                </c:pt>
                <c:pt idx="128">
                  <c:v>2.0075991997146048E-3</c:v>
                </c:pt>
                <c:pt idx="129">
                  <c:v>1.9529528435668908E-3</c:v>
                </c:pt>
                <c:pt idx="130">
                  <c:v>1.74051194335334E-3</c:v>
                </c:pt>
                <c:pt idx="131">
                  <c:v>1.825866180297453E-3</c:v>
                </c:pt>
                <c:pt idx="132">
                  <c:v>1.8512199676479213E-3</c:v>
                </c:pt>
                <c:pt idx="133">
                  <c:v>1.9765740507864393E-3</c:v>
                </c:pt>
                <c:pt idx="134">
                  <c:v>2.064133106614463E-3</c:v>
                </c:pt>
                <c:pt idx="135">
                  <c:v>2.0055488857906312E-3</c:v>
                </c:pt>
                <c:pt idx="136">
                  <c:v>1.9031078918487765E-3</c:v>
                </c:pt>
                <c:pt idx="137">
                  <c:v>2.0984620423405431E-3</c:v>
                </c:pt>
                <c:pt idx="138">
                  <c:v>3.3876939996844158E-3</c:v>
                </c:pt>
                <c:pt idx="139">
                  <c:v>2.9789241161779501E-3</c:v>
                </c:pt>
                <c:pt idx="140">
                  <c:v>2.6084882119903341E-3</c:v>
                </c:pt>
                <c:pt idx="141">
                  <c:v>2.4802138650557026E-3</c:v>
                </c:pt>
                <c:pt idx="142">
                  <c:v>2.5628101357142441E-3</c:v>
                </c:pt>
                <c:pt idx="143">
                  <c:v>2.7487031620694324E-3</c:v>
                </c:pt>
                <c:pt idx="144">
                  <c:v>3.438957966864109E-3</c:v>
                </c:pt>
                <c:pt idx="145">
                  <c:v>2.9443119856296107E-3</c:v>
                </c:pt>
                <c:pt idx="146">
                  <c:v>3.2251748780254275E-3</c:v>
                </c:pt>
                <c:pt idx="147">
                  <c:v>3.2221462170127779E-3</c:v>
                </c:pt>
                <c:pt idx="148">
                  <c:v>3.5102478577755392E-3</c:v>
                </c:pt>
                <c:pt idx="149">
                  <c:v>3.4306248344364576E-3</c:v>
                </c:pt>
                <c:pt idx="150">
                  <c:v>3.3551088345120661E-3</c:v>
                </c:pt>
                <c:pt idx="151">
                  <c:v>2.3653211319469847E-3</c:v>
                </c:pt>
                <c:pt idx="152">
                  <c:v>2.5224011551472358E-3</c:v>
                </c:pt>
                <c:pt idx="153">
                  <c:v>2.7449970948509872E-3</c:v>
                </c:pt>
                <c:pt idx="154">
                  <c:v>2.3232641178765334E-3</c:v>
                </c:pt>
                <c:pt idx="155">
                  <c:v>3.4235290149808861E-3</c:v>
                </c:pt>
                <c:pt idx="156">
                  <c:v>2.9097459628246725E-3</c:v>
                </c:pt>
                <c:pt idx="157">
                  <c:v>2.9169880726840347E-3</c:v>
                </c:pt>
                <c:pt idx="158">
                  <c:v>2.989627028000541E-3</c:v>
                </c:pt>
                <c:pt idx="159">
                  <c:v>3.1439490776392631E-3</c:v>
                </c:pt>
                <c:pt idx="160">
                  <c:v>3.0029240224394016E-3</c:v>
                </c:pt>
                <c:pt idx="161">
                  <c:v>3.5500538360793144E-3</c:v>
                </c:pt>
                <c:pt idx="162">
                  <c:v>3.6819419037783518E-3</c:v>
                </c:pt>
                <c:pt idx="163">
                  <c:v>3.6281591019360349E-3</c:v>
                </c:pt>
                <c:pt idx="164">
                  <c:v>5.1007838046643883E-3</c:v>
                </c:pt>
                <c:pt idx="165">
                  <c:v>4.0133800212061033E-3</c:v>
                </c:pt>
                <c:pt idx="166">
                  <c:v>4.1895971007761545E-3</c:v>
                </c:pt>
                <c:pt idx="167">
                  <c:v>4.2073919757967815E-3</c:v>
                </c:pt>
                <c:pt idx="168">
                  <c:v>4.4827458041254431E-3</c:v>
                </c:pt>
                <c:pt idx="169">
                  <c:v>5.0169061141787097E-3</c:v>
                </c:pt>
                <c:pt idx="170">
                  <c:v>4.5469838223652914E-3</c:v>
                </c:pt>
                <c:pt idx="171">
                  <c:v>4.7621758203604259E-3</c:v>
                </c:pt>
                <c:pt idx="172">
                  <c:v>4.5294179653865285E-3</c:v>
                </c:pt>
                <c:pt idx="173">
                  <c:v>4.5383931210380979E-3</c:v>
                </c:pt>
                <c:pt idx="174">
                  <c:v>4.2813059408217669E-3</c:v>
                </c:pt>
                <c:pt idx="175">
                  <c:v>4.9966598526225425E-3</c:v>
                </c:pt>
                <c:pt idx="176">
                  <c:v>4.2716898460639641E-3</c:v>
                </c:pt>
                <c:pt idx="177">
                  <c:v>4.4891680445289239E-3</c:v>
                </c:pt>
                <c:pt idx="178">
                  <c:v>4.4042860390618443E-3</c:v>
                </c:pt>
                <c:pt idx="179">
                  <c:v>4.704521874373313E-3</c:v>
                </c:pt>
                <c:pt idx="180">
                  <c:v>4.7315277915913612E-3</c:v>
                </c:pt>
                <c:pt idx="181">
                  <c:v>4.6087698428891599E-3</c:v>
                </c:pt>
                <c:pt idx="182">
                  <c:v>4.8343601010856219E-3</c:v>
                </c:pt>
                <c:pt idx="183">
                  <c:v>4.3723909257096238E-3</c:v>
                </c:pt>
                <c:pt idx="184">
                  <c:v>4.60624822153477E-3</c:v>
                </c:pt>
                <c:pt idx="185">
                  <c:v>4.9134829532704316E-3</c:v>
                </c:pt>
                <c:pt idx="186">
                  <c:v>5.0590417740750127E-3</c:v>
                </c:pt>
                <c:pt idx="187">
                  <c:v>5.5404579470632598E-3</c:v>
                </c:pt>
                <c:pt idx="188">
                  <c:v>4.7558120859321207E-3</c:v>
                </c:pt>
                <c:pt idx="189">
                  <c:v>5.7076998782576993E-3</c:v>
                </c:pt>
                <c:pt idx="190">
                  <c:v>5.0666752067627385E-3</c:v>
                </c:pt>
                <c:pt idx="191">
                  <c:v>5.2382890644366853E-3</c:v>
                </c:pt>
                <c:pt idx="192">
                  <c:v>5.311910186719615E-3</c:v>
                </c:pt>
                <c:pt idx="193">
                  <c:v>4.8255312358378433E-3</c:v>
                </c:pt>
                <c:pt idx="194">
                  <c:v>4.8294622247340158E-3</c:v>
                </c:pt>
                <c:pt idx="195">
                  <c:v>5.0680960339377634E-3</c:v>
                </c:pt>
                <c:pt idx="196">
                  <c:v>5.126496878801845E-3</c:v>
                </c:pt>
                <c:pt idx="197">
                  <c:v>5.0073599850293249E-3</c:v>
                </c:pt>
                <c:pt idx="198">
                  <c:v>5.0163351406808943E-3</c:v>
                </c:pt>
                <c:pt idx="199">
                  <c:v>4.7904280727379955E-3</c:v>
                </c:pt>
                <c:pt idx="200">
                  <c:v>5.0047569893649779E-3</c:v>
                </c:pt>
                <c:pt idx="201">
                  <c:v>4.6376698956009932E-3</c:v>
                </c:pt>
                <c:pt idx="202">
                  <c:v>5.239241014351137E-3</c:v>
                </c:pt>
                <c:pt idx="203">
                  <c:v>5.4295481095323339E-3</c:v>
                </c:pt>
                <c:pt idx="204">
                  <c:v>5.7124608429148793E-3</c:v>
                </c:pt>
                <c:pt idx="205">
                  <c:v>5.304166093992535E-3</c:v>
                </c:pt>
                <c:pt idx="206">
                  <c:v>5.2350291080074385E-3</c:v>
                </c:pt>
                <c:pt idx="207">
                  <c:v>5.5865928588900715E-3</c:v>
                </c:pt>
                <c:pt idx="208">
                  <c:v>5.5865928588900715E-3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4C-4D95-A1C4-33B215C369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4C-4D95-A1C4-33B215C369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  <c:pt idx="101">
                  <c:v>1.521537997177802E-3</c:v>
                </c:pt>
                <c:pt idx="103">
                  <c:v>2.336971003387589E-3</c:v>
                </c:pt>
                <c:pt idx="113">
                  <c:v>2.5325669994344935E-3</c:v>
                </c:pt>
                <c:pt idx="123">
                  <c:v>2.4786730064079165E-3</c:v>
                </c:pt>
                <c:pt idx="124">
                  <c:v>3.7729390023741871E-3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4C-4D95-A1C4-33B215C369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  <c:pt idx="42">
                  <c:v>-1.4307600213214755E-4</c:v>
                </c:pt>
                <c:pt idx="43">
                  <c:v>-1.4307600213214755E-4</c:v>
                </c:pt>
                <c:pt idx="44">
                  <c:v>-2.3594550002599135E-3</c:v>
                </c:pt>
                <c:pt idx="45">
                  <c:v>3.6935800744686276E-4</c:v>
                </c:pt>
                <c:pt idx="114">
                  <c:v>2.6958640009979717E-3</c:v>
                </c:pt>
                <c:pt idx="115">
                  <c:v>2.7130180023959838E-3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4C-4D95-A1C4-33B215C369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  <c:pt idx="100">
                  <c:v>9.7493700013728812E-4</c:v>
                </c:pt>
                <c:pt idx="102">
                  <c:v>1.8495770054869354E-3</c:v>
                </c:pt>
                <c:pt idx="104">
                  <c:v>2.5373550015501678E-3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4C-4D95-A1C4-33B215C369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-5.6034740679195526E-4</c:v>
                </c:pt>
                <c:pt idx="1">
                  <c:v>-4.3803475393719698E-4</c:v>
                </c:pt>
                <c:pt idx="2">
                  <c:v>-4.2171905080740503E-4</c:v>
                </c:pt>
                <c:pt idx="3">
                  <c:v>-4.2166393018872327E-4</c:v>
                </c:pt>
                <c:pt idx="4">
                  <c:v>-4.1609674770186854E-4</c:v>
                </c:pt>
                <c:pt idx="5">
                  <c:v>-4.078286548996091E-4</c:v>
                </c:pt>
                <c:pt idx="6">
                  <c:v>-3.9945032085998624E-4</c:v>
                </c:pt>
                <c:pt idx="7">
                  <c:v>-3.9945032085998624E-4</c:v>
                </c:pt>
                <c:pt idx="8">
                  <c:v>-3.8104003422028847E-4</c:v>
                </c:pt>
                <c:pt idx="9">
                  <c:v>-3.8070931050819811E-4</c:v>
                </c:pt>
                <c:pt idx="10">
                  <c:v>-3.8070931050819811E-4</c:v>
                </c:pt>
                <c:pt idx="11">
                  <c:v>-3.7999274246533564E-4</c:v>
                </c:pt>
                <c:pt idx="12">
                  <c:v>-3.7999274246533564E-4</c:v>
                </c:pt>
                <c:pt idx="13">
                  <c:v>-3.7999274246533564E-4</c:v>
                </c:pt>
                <c:pt idx="14">
                  <c:v>-3.7966201875324522E-4</c:v>
                </c:pt>
                <c:pt idx="15">
                  <c:v>-3.7966201875324522E-4</c:v>
                </c:pt>
                <c:pt idx="16">
                  <c:v>-3.7966201875324522E-4</c:v>
                </c:pt>
                <c:pt idx="17">
                  <c:v>-3.7789815895542987E-4</c:v>
                </c:pt>
                <c:pt idx="18">
                  <c:v>-3.6714963831249259E-4</c:v>
                </c:pt>
                <c:pt idx="19">
                  <c:v>-3.5987371664650427E-4</c:v>
                </c:pt>
                <c:pt idx="20">
                  <c:v>-3.1869861449125217E-4</c:v>
                </c:pt>
                <c:pt idx="21">
                  <c:v>-3.1621818665057428E-4</c:v>
                </c:pt>
                <c:pt idx="22">
                  <c:v>-2.9576843711965261E-4</c:v>
                </c:pt>
                <c:pt idx="23">
                  <c:v>-2.9295728556688437E-4</c:v>
                </c:pt>
                <c:pt idx="24">
                  <c:v>-2.7906688965908849E-4</c:v>
                </c:pt>
                <c:pt idx="25">
                  <c:v>-2.7801959790413561E-4</c:v>
                </c:pt>
                <c:pt idx="26">
                  <c:v>-2.7454699892718665E-4</c:v>
                </c:pt>
                <c:pt idx="27">
                  <c:v>-2.742162752150963E-4</c:v>
                </c:pt>
                <c:pt idx="28">
                  <c:v>-2.742162752150963E-4</c:v>
                </c:pt>
                <c:pt idx="29">
                  <c:v>-2.6583794117547338E-4</c:v>
                </c:pt>
                <c:pt idx="30">
                  <c:v>-2.647906494205205E-4</c:v>
                </c:pt>
                <c:pt idx="31">
                  <c:v>-2.6275118652929649E-4</c:v>
                </c:pt>
                <c:pt idx="32">
                  <c:v>-2.4191559266760265E-4</c:v>
                </c:pt>
                <c:pt idx="33">
                  <c:v>-1.8960612553864116E-4</c:v>
                </c:pt>
                <c:pt idx="34">
                  <c:v>-1.8023562036274712E-4</c:v>
                </c:pt>
                <c:pt idx="35">
                  <c:v>-1.6394747754229597E-4</c:v>
                </c:pt>
                <c:pt idx="36">
                  <c:v>-1.6391991723295512E-4</c:v>
                </c:pt>
                <c:pt idx="37">
                  <c:v>-1.6391991723295512E-4</c:v>
                </c:pt>
                <c:pt idx="38">
                  <c:v>-1.6391991723295512E-4</c:v>
                </c:pt>
                <c:pt idx="39">
                  <c:v>-1.6391991723295512E-4</c:v>
                </c:pt>
                <c:pt idx="40">
                  <c:v>-1.6391991723295512E-4</c:v>
                </c:pt>
                <c:pt idx="41">
                  <c:v>-1.6391991723295512E-4</c:v>
                </c:pt>
                <c:pt idx="42">
                  <c:v>-1.6149461001095899E-4</c:v>
                </c:pt>
                <c:pt idx="43">
                  <c:v>-1.6149461001095899E-4</c:v>
                </c:pt>
                <c:pt idx="44">
                  <c:v>-1.6044731825600611E-4</c:v>
                </c:pt>
                <c:pt idx="45">
                  <c:v>-1.5454941205706103E-4</c:v>
                </c:pt>
                <c:pt idx="46">
                  <c:v>-1.2357162435792896E-4</c:v>
                </c:pt>
                <c:pt idx="47">
                  <c:v>-1.2357162435792896E-4</c:v>
                </c:pt>
                <c:pt idx="48">
                  <c:v>-7.0269986092696296E-5</c:v>
                </c:pt>
                <c:pt idx="49">
                  <c:v>-5.6379590184900364E-5</c:v>
                </c:pt>
                <c:pt idx="50">
                  <c:v>-4.7670532433187148E-5</c:v>
                </c:pt>
                <c:pt idx="51">
                  <c:v>-4.7670532433187148E-5</c:v>
                </c:pt>
                <c:pt idx="52">
                  <c:v>-4.7670532433187148E-5</c:v>
                </c:pt>
                <c:pt idx="53">
                  <c:v>-4.7670532433187148E-5</c:v>
                </c:pt>
                <c:pt idx="54">
                  <c:v>-8.4246519317955886E-6</c:v>
                </c:pt>
                <c:pt idx="55">
                  <c:v>9.4585324409844802E-7</c:v>
                </c:pt>
                <c:pt idx="56">
                  <c:v>9.4585324409844802E-7</c:v>
                </c:pt>
                <c:pt idx="57">
                  <c:v>9.4585324409844802E-7</c:v>
                </c:pt>
                <c:pt idx="58">
                  <c:v>1.6624212869609765E-6</c:v>
                </c:pt>
                <c:pt idx="59">
                  <c:v>2.7097130419138611E-6</c:v>
                </c:pt>
                <c:pt idx="60">
                  <c:v>2.7097130419138611E-6</c:v>
                </c:pt>
                <c:pt idx="61">
                  <c:v>4.9782721396110985E-5</c:v>
                </c:pt>
                <c:pt idx="62">
                  <c:v>8.7319862718368947E-5</c:v>
                </c:pt>
                <c:pt idx="63">
                  <c:v>9.4595784384357323E-5</c:v>
                </c:pt>
                <c:pt idx="64">
                  <c:v>9.7351815318443805E-5</c:v>
                </c:pt>
                <c:pt idx="65">
                  <c:v>9.8399107073396689E-5</c:v>
                </c:pt>
                <c:pt idx="66">
                  <c:v>1.2132928444499619E-4</c:v>
                </c:pt>
                <c:pt idx="67">
                  <c:v>1.3665281643851707E-4</c:v>
                </c:pt>
                <c:pt idx="68">
                  <c:v>2.0665600216431381E-4</c:v>
                </c:pt>
                <c:pt idx="69">
                  <c:v>2.0665600216431381E-4</c:v>
                </c:pt>
                <c:pt idx="70">
                  <c:v>2.0665600216431381E-4</c:v>
                </c:pt>
                <c:pt idx="71">
                  <c:v>2.0665600216431381E-4</c:v>
                </c:pt>
                <c:pt idx="72">
                  <c:v>2.500910496855168E-4</c:v>
                </c:pt>
                <c:pt idx="73">
                  <c:v>2.500910496855168E-4</c:v>
                </c:pt>
                <c:pt idx="74">
                  <c:v>2.5113834144046968E-4</c:v>
                </c:pt>
                <c:pt idx="75">
                  <c:v>2.5113834144046968E-4</c:v>
                </c:pt>
                <c:pt idx="76">
                  <c:v>3.2285026634540001E-4</c:v>
                </c:pt>
                <c:pt idx="77">
                  <c:v>3.8260101699639506E-4</c:v>
                </c:pt>
                <c:pt idx="78">
                  <c:v>3.8960133556897479E-4</c:v>
                </c:pt>
                <c:pt idx="79">
                  <c:v>4.5541535427496009E-4</c:v>
                </c:pt>
                <c:pt idx="80">
                  <c:v>4.8738531311036328E-4</c:v>
                </c:pt>
                <c:pt idx="81">
                  <c:v>5.1483538121386467E-4</c:v>
                </c:pt>
                <c:pt idx="82">
                  <c:v>5.6780629576700693E-4</c:v>
                </c:pt>
                <c:pt idx="83">
                  <c:v>6.4111671861370755E-4</c:v>
                </c:pt>
                <c:pt idx="84">
                  <c:v>6.9133160223276333E-4</c:v>
                </c:pt>
                <c:pt idx="85">
                  <c:v>7.0935604454168888E-4</c:v>
                </c:pt>
                <c:pt idx="86">
                  <c:v>7.4308986317490736E-4</c:v>
                </c:pt>
                <c:pt idx="87">
                  <c:v>7.5317693639366393E-4</c:v>
                </c:pt>
                <c:pt idx="88">
                  <c:v>8.3602322627230382E-4</c:v>
                </c:pt>
                <c:pt idx="89">
                  <c:v>9.9603838230536519E-4</c:v>
                </c:pt>
                <c:pt idx="90">
                  <c:v>1.0788846721840049E-3</c:v>
                </c:pt>
                <c:pt idx="91">
                  <c:v>1.1324067929239644E-3</c:v>
                </c:pt>
                <c:pt idx="92">
                  <c:v>1.2427031509061057E-3</c:v>
                </c:pt>
                <c:pt idx="93">
                  <c:v>1.2725785262316031E-3</c:v>
                </c:pt>
                <c:pt idx="94">
                  <c:v>1.355424816110243E-3</c:v>
                </c:pt>
                <c:pt idx="95">
                  <c:v>1.3683230408817677E-3</c:v>
                </c:pt>
                <c:pt idx="96">
                  <c:v>1.4737687844199165E-3</c:v>
                </c:pt>
                <c:pt idx="97">
                  <c:v>1.6128932259726024E-3</c:v>
                </c:pt>
                <c:pt idx="98">
                  <c:v>1.72594561488883E-3</c:v>
                </c:pt>
                <c:pt idx="99">
                  <c:v>1.7690499386979427E-3</c:v>
                </c:pt>
                <c:pt idx="100">
                  <c:v>1.9830833010390991E-3</c:v>
                </c:pt>
                <c:pt idx="101">
                  <c:v>1.9962571289040328E-3</c:v>
                </c:pt>
                <c:pt idx="102">
                  <c:v>2.1462403323370192E-3</c:v>
                </c:pt>
                <c:pt idx="103">
                  <c:v>2.2325592211926079E-3</c:v>
                </c:pt>
                <c:pt idx="104">
                  <c:v>2.2422604500805924E-3</c:v>
                </c:pt>
                <c:pt idx="105">
                  <c:v>2.2638126119851488E-3</c:v>
                </c:pt>
                <c:pt idx="106">
                  <c:v>2.3751562617222426E-3</c:v>
                </c:pt>
                <c:pt idx="107">
                  <c:v>2.3751562617222426E-3</c:v>
                </c:pt>
                <c:pt idx="108">
                  <c:v>2.4092208040675518E-3</c:v>
                </c:pt>
                <c:pt idx="109">
                  <c:v>2.4092208040675518E-3</c:v>
                </c:pt>
                <c:pt idx="110">
                  <c:v>2.4092208040675518E-3</c:v>
                </c:pt>
                <c:pt idx="111">
                  <c:v>2.5197927651431015E-3</c:v>
                </c:pt>
                <c:pt idx="112">
                  <c:v>2.5208951775167361E-3</c:v>
                </c:pt>
                <c:pt idx="113">
                  <c:v>2.6208288591867122E-3</c:v>
                </c:pt>
                <c:pt idx="114">
                  <c:v>2.6309159324054685E-3</c:v>
                </c:pt>
                <c:pt idx="115">
                  <c:v>2.6422707798539049E-3</c:v>
                </c:pt>
                <c:pt idx="116">
                  <c:v>2.6431527097528127E-3</c:v>
                </c:pt>
                <c:pt idx="117">
                  <c:v>2.6432078303714945E-3</c:v>
                </c:pt>
                <c:pt idx="118">
                  <c:v>2.6434834334649032E-3</c:v>
                </c:pt>
                <c:pt idx="119">
                  <c:v>2.643538554083585E-3</c:v>
                </c:pt>
                <c:pt idx="120">
                  <c:v>2.6445307252198559E-3</c:v>
                </c:pt>
                <c:pt idx="121">
                  <c:v>2.6445858458385377E-3</c:v>
                </c:pt>
                <c:pt idx="122">
                  <c:v>2.6465150674923983E-3</c:v>
                </c:pt>
                <c:pt idx="123">
                  <c:v>2.8927939917623665E-3</c:v>
                </c:pt>
                <c:pt idx="124">
                  <c:v>3.5087117849120142E-3</c:v>
                </c:pt>
                <c:pt idx="125">
                  <c:v>3.9066275311754215E-3</c:v>
                </c:pt>
                <c:pt idx="126">
                  <c:v>3.9076748229303739E-3</c:v>
                </c:pt>
                <c:pt idx="127">
                  <c:v>2.3916373267080801E-3</c:v>
                </c:pt>
                <c:pt idx="128">
                  <c:v>2.3919680504201702E-3</c:v>
                </c:pt>
                <c:pt idx="129">
                  <c:v>2.3922987741322606E-3</c:v>
                </c:pt>
                <c:pt idx="130">
                  <c:v>2.3923538947509424E-3</c:v>
                </c:pt>
                <c:pt idx="131">
                  <c:v>2.3926846184630329E-3</c:v>
                </c:pt>
                <c:pt idx="132">
                  <c:v>2.3930153421751234E-3</c:v>
                </c:pt>
                <c:pt idx="133">
                  <c:v>2.3933460658872134E-3</c:v>
                </c:pt>
                <c:pt idx="134">
                  <c:v>2.3934011865058952E-3</c:v>
                </c:pt>
                <c:pt idx="135">
                  <c:v>2.3947240813542566E-3</c:v>
                </c:pt>
                <c:pt idx="136">
                  <c:v>2.3947792019729385E-3</c:v>
                </c:pt>
                <c:pt idx="137">
                  <c:v>2.3951099256850289E-3</c:v>
                </c:pt>
                <c:pt idx="138">
                  <c:v>2.9269136547263575E-3</c:v>
                </c:pt>
                <c:pt idx="139">
                  <c:v>3.0355012735293649E-3</c:v>
                </c:pt>
                <c:pt idx="140">
                  <c:v>3.1565461521544432E-3</c:v>
                </c:pt>
                <c:pt idx="141">
                  <c:v>3.1628299026841603E-3</c:v>
                </c:pt>
                <c:pt idx="142">
                  <c:v>3.1652552099061568E-3</c:v>
                </c:pt>
                <c:pt idx="143">
                  <c:v>3.1777675903469091E-3</c:v>
                </c:pt>
                <c:pt idx="144">
                  <c:v>3.3952184310463334E-3</c:v>
                </c:pt>
                <c:pt idx="145">
                  <c:v>3.3955491547584234E-3</c:v>
                </c:pt>
                <c:pt idx="146">
                  <c:v>3.3986910300232822E-3</c:v>
                </c:pt>
                <c:pt idx="147">
                  <c:v>3.4355667239213588E-3</c:v>
                </c:pt>
                <c:pt idx="148">
                  <c:v>3.5225470602011288E-3</c:v>
                </c:pt>
                <c:pt idx="149">
                  <c:v>3.5392486076616927E-3</c:v>
                </c:pt>
                <c:pt idx="150">
                  <c:v>3.5434377746815038E-3</c:v>
                </c:pt>
                <c:pt idx="151">
                  <c:v>3.6464030903789755E-3</c:v>
                </c:pt>
                <c:pt idx="152">
                  <c:v>3.653017564620783E-3</c:v>
                </c:pt>
                <c:pt idx="153">
                  <c:v>3.6554428718427786E-3</c:v>
                </c:pt>
                <c:pt idx="154">
                  <c:v>3.6561594398856418E-3</c:v>
                </c:pt>
                <c:pt idx="155">
                  <c:v>3.7848660845074805E-3</c:v>
                </c:pt>
                <c:pt idx="156">
                  <c:v>3.7883386834844292E-3</c:v>
                </c:pt>
                <c:pt idx="157">
                  <c:v>3.7904332669943348E-3</c:v>
                </c:pt>
                <c:pt idx="158">
                  <c:v>3.9073440992182839E-3</c:v>
                </c:pt>
                <c:pt idx="159">
                  <c:v>3.916053156969997E-3</c:v>
                </c:pt>
                <c:pt idx="160">
                  <c:v>3.9174311724370402E-3</c:v>
                </c:pt>
                <c:pt idx="161">
                  <c:v>4.0315308531082205E-3</c:v>
                </c:pt>
                <c:pt idx="162">
                  <c:v>4.0332947129060361E-3</c:v>
                </c:pt>
                <c:pt idx="163">
                  <c:v>4.0367673118829848E-3</c:v>
                </c:pt>
                <c:pt idx="164">
                  <c:v>4.1676787812520936E-3</c:v>
                </c:pt>
                <c:pt idx="165">
                  <c:v>4.1701040884740892E-3</c:v>
                </c:pt>
                <c:pt idx="166">
                  <c:v>4.1735766874510388E-3</c:v>
                </c:pt>
                <c:pt idx="167">
                  <c:v>4.1738522905444475E-3</c:v>
                </c:pt>
                <c:pt idx="168">
                  <c:v>4.1741830142565375E-3</c:v>
                </c:pt>
                <c:pt idx="169">
                  <c:v>4.1874119627401526E-3</c:v>
                </c:pt>
                <c:pt idx="170">
                  <c:v>4.2668958948792069E-3</c:v>
                </c:pt>
                <c:pt idx="171">
                  <c:v>4.2717465093231989E-3</c:v>
                </c:pt>
                <c:pt idx="172">
                  <c:v>4.2738410928331045E-3</c:v>
                </c:pt>
                <c:pt idx="173">
                  <c:v>4.2752191083001477E-3</c:v>
                </c:pt>
                <c:pt idx="174">
                  <c:v>4.27560495263092E-3</c:v>
                </c:pt>
                <c:pt idx="175">
                  <c:v>4.2759356763430109E-3</c:v>
                </c:pt>
                <c:pt idx="176">
                  <c:v>4.285306181518905E-3</c:v>
                </c:pt>
                <c:pt idx="177">
                  <c:v>4.2876212475035369E-3</c:v>
                </c:pt>
                <c:pt idx="178">
                  <c:v>4.2877314887409005E-3</c:v>
                </c:pt>
                <c:pt idx="179">
                  <c:v>4.2879519712156278E-3</c:v>
                </c:pt>
                <c:pt idx="180">
                  <c:v>4.2898260722508061E-3</c:v>
                </c:pt>
                <c:pt idx="181">
                  <c:v>4.2919206557607125E-3</c:v>
                </c:pt>
                <c:pt idx="182">
                  <c:v>4.2924718619475298E-3</c:v>
                </c:pt>
                <c:pt idx="183">
                  <c:v>4.2929679475156649E-3</c:v>
                </c:pt>
                <c:pt idx="184">
                  <c:v>4.2942357217453445E-3</c:v>
                </c:pt>
                <c:pt idx="185">
                  <c:v>4.3033306238278298E-3</c:v>
                </c:pt>
                <c:pt idx="186">
                  <c:v>4.4136269818099714E-3</c:v>
                </c:pt>
                <c:pt idx="187">
                  <c:v>4.4149498766583332E-3</c:v>
                </c:pt>
                <c:pt idx="188">
                  <c:v>4.4152806003704232E-3</c:v>
                </c:pt>
                <c:pt idx="189">
                  <c:v>4.4170444601682388E-3</c:v>
                </c:pt>
                <c:pt idx="190">
                  <c:v>4.418422475635282E-3</c:v>
                </c:pt>
                <c:pt idx="191">
                  <c:v>4.5367113233262734E-3</c:v>
                </c:pt>
                <c:pt idx="192">
                  <c:v>4.5377586150812266E-3</c:v>
                </c:pt>
                <c:pt idx="193">
                  <c:v>4.5388059068361799E-3</c:v>
                </c:pt>
                <c:pt idx="194">
                  <c:v>4.5448140542724879E-3</c:v>
                </c:pt>
                <c:pt idx="195">
                  <c:v>4.6509763658534996E-3</c:v>
                </c:pt>
                <c:pt idx="196">
                  <c:v>4.6751743174547784E-3</c:v>
                </c:pt>
                <c:pt idx="197">
                  <c:v>4.6783161927196372E-3</c:v>
                </c:pt>
                <c:pt idx="198">
                  <c:v>4.6796942081866804E-3</c:v>
                </c:pt>
                <c:pt idx="199">
                  <c:v>4.6811824648910873E-3</c:v>
                </c:pt>
                <c:pt idx="200">
                  <c:v>4.6828912040702214E-3</c:v>
                </c:pt>
                <c:pt idx="201">
                  <c:v>4.6832770484009929E-3</c:v>
                </c:pt>
                <c:pt idx="202">
                  <c:v>4.6870803710900326E-3</c:v>
                </c:pt>
                <c:pt idx="203">
                  <c:v>4.7737851042763931E-3</c:v>
                </c:pt>
                <c:pt idx="204">
                  <c:v>4.7741709486071654E-3</c:v>
                </c:pt>
                <c:pt idx="205">
                  <c:v>4.8014556548546215E-3</c:v>
                </c:pt>
                <c:pt idx="206">
                  <c:v>4.8045975301194803E-3</c:v>
                </c:pt>
                <c:pt idx="207">
                  <c:v>4.815401171381099E-3</c:v>
                </c:pt>
                <c:pt idx="208">
                  <c:v>4.815401171381099E-3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4C-4D95-A1C4-33B215C3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26800"/>
        <c:axId val="1"/>
      </c:scatterChart>
      <c:valAx>
        <c:axId val="61072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726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8183987332162"/>
          <c:y val="0.86024975138977189"/>
          <c:w val="0.76446367757749289"/>
          <c:h val="0.12111833846856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Ser - O-C Diagr.</a:t>
            </a:r>
          </a:p>
        </c:rich>
      </c:tx>
      <c:layout>
        <c:manualLayout>
          <c:xMode val="edge"/>
          <c:yMode val="edge"/>
          <c:x val="0.392442165659525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08149334680839"/>
          <c:y val="0.14860681114551083"/>
          <c:w val="0.8168610448516454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99-4519-9322-904DF5843A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88">
                    <c:v>1E-3</c:v>
                  </c:pt>
                  <c:pt idx="89">
                    <c:v>2E-3</c:v>
                  </c:pt>
                  <c:pt idx="90">
                    <c:v>2E-3</c:v>
                  </c:pt>
                  <c:pt idx="91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1E-3</c:v>
                  </c:pt>
                  <c:pt idx="98">
                    <c:v>3.0000000000000001E-3</c:v>
                  </c:pt>
                  <c:pt idx="99">
                    <c:v>2E-3</c:v>
                  </c:pt>
                  <c:pt idx="101">
                    <c:v>8.9999999999999998E-4</c:v>
                  </c:pt>
                  <c:pt idx="103">
                    <c:v>8.9999999999999998E-4</c:v>
                  </c:pt>
                  <c:pt idx="105">
                    <c:v>2.0000000000000001E-4</c:v>
                  </c:pt>
                  <c:pt idx="106">
                    <c:v>1E-3</c:v>
                  </c:pt>
                  <c:pt idx="107">
                    <c:v>1E-3</c:v>
                  </c:pt>
                  <c:pt idx="108">
                    <c:v>8.9999999999999998E-4</c:v>
                  </c:pt>
                  <c:pt idx="109">
                    <c:v>8.9999999999999998E-4</c:v>
                  </c:pt>
                  <c:pt idx="110">
                    <c:v>8.9999999999999998E-4</c:v>
                  </c:pt>
                  <c:pt idx="111">
                    <c:v>2.9999999999999997E-4</c:v>
                  </c:pt>
                  <c:pt idx="112">
                    <c:v>1E-3</c:v>
                  </c:pt>
                  <c:pt idx="113">
                    <c:v>2E-3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2.0000000000000001E-4</c:v>
                  </c:pt>
                  <c:pt idx="121">
                    <c:v>8.9999999999999998E-4</c:v>
                  </c:pt>
                  <c:pt idx="122">
                    <c:v>5.0000000000000001E-4</c:v>
                  </c:pt>
                  <c:pt idx="123">
                    <c:v>2.0000000000000001E-4</c:v>
                  </c:pt>
                  <c:pt idx="124">
                    <c:v>1E-3</c:v>
                  </c:pt>
                  <c:pt idx="125">
                    <c:v>2.9999999999999997E-4</c:v>
                  </c:pt>
                  <c:pt idx="126">
                    <c:v>2.0000000000000001E-4</c:v>
                  </c:pt>
                  <c:pt idx="127">
                    <c:v>5.0000000000000001E-4</c:v>
                  </c:pt>
                  <c:pt idx="128">
                    <c:v>5.5999999999999995E-4</c:v>
                  </c:pt>
                  <c:pt idx="129">
                    <c:v>7.2000000000000005E-4</c:v>
                  </c:pt>
                  <c:pt idx="130">
                    <c:v>5.6999999999999998E-4</c:v>
                  </c:pt>
                  <c:pt idx="131">
                    <c:v>4.4000000000000002E-4</c:v>
                  </c:pt>
                  <c:pt idx="132">
                    <c:v>4.8999999999999998E-4</c:v>
                  </c:pt>
                  <c:pt idx="133">
                    <c:v>5.0000000000000001E-4</c:v>
                  </c:pt>
                  <c:pt idx="134">
                    <c:v>5.1000000000000004E-4</c:v>
                  </c:pt>
                  <c:pt idx="135">
                    <c:v>3.6000000000000002E-4</c:v>
                  </c:pt>
                  <c:pt idx="136">
                    <c:v>2.2000000000000001E-4</c:v>
                  </c:pt>
                  <c:pt idx="137">
                    <c:v>4.0999999999999999E-4</c:v>
                  </c:pt>
                  <c:pt idx="138">
                    <c:v>3.2000000000000003E-4</c:v>
                  </c:pt>
                  <c:pt idx="139">
                    <c:v>2.3000000000000001E-4</c:v>
                  </c:pt>
                  <c:pt idx="140">
                    <c:v>3.8000000000000002E-4</c:v>
                  </c:pt>
                  <c:pt idx="141">
                    <c:v>2.5999999999999998E-4</c:v>
                  </c:pt>
                  <c:pt idx="142">
                    <c:v>3.3E-4</c:v>
                  </c:pt>
                  <c:pt idx="143">
                    <c:v>2.0000000000000001E-4</c:v>
                  </c:pt>
                  <c:pt idx="144">
                    <c:v>4.0000000000000002E-4</c:v>
                  </c:pt>
                  <c:pt idx="145">
                    <c:v>4.4999999999999999E-4</c:v>
                  </c:pt>
                  <c:pt idx="146">
                    <c:v>4.0999999999999999E-4</c:v>
                  </c:pt>
                  <c:pt idx="147">
                    <c:v>3.1E-4</c:v>
                  </c:pt>
                  <c:pt idx="148">
                    <c:v>2.9E-4</c:v>
                  </c:pt>
                  <c:pt idx="149">
                    <c:v>4.2000000000000002E-4</c:v>
                  </c:pt>
                  <c:pt idx="150">
                    <c:v>2.5000000000000001E-4</c:v>
                  </c:pt>
                  <c:pt idx="151">
                    <c:v>2.7999999999999998E-4</c:v>
                  </c:pt>
                  <c:pt idx="152">
                    <c:v>2.5999999999999998E-4</c:v>
                  </c:pt>
                  <c:pt idx="153">
                    <c:v>4.6999999999999999E-4</c:v>
                  </c:pt>
                  <c:pt idx="154">
                    <c:v>2.1000000000000001E-4</c:v>
                  </c:pt>
                  <c:pt idx="155">
                    <c:v>1E-4</c:v>
                  </c:pt>
                  <c:pt idx="156">
                    <c:v>5.0000000000000001E-4</c:v>
                  </c:pt>
                  <c:pt idx="157">
                    <c:v>1.8000000000000001E-4</c:v>
                  </c:pt>
                  <c:pt idx="158">
                    <c:v>1.3999999999999999E-4</c:v>
                  </c:pt>
                  <c:pt idx="159">
                    <c:v>1.9000000000000001E-4</c:v>
                  </c:pt>
                  <c:pt idx="160">
                    <c:v>1.7000000000000001E-4</c:v>
                  </c:pt>
                  <c:pt idx="161">
                    <c:v>5.5000000000000003E-4</c:v>
                  </c:pt>
                  <c:pt idx="162">
                    <c:v>3.8999999999999999E-4</c:v>
                  </c:pt>
                  <c:pt idx="163">
                    <c:v>3.3E-4</c:v>
                  </c:pt>
                  <c:pt idx="164">
                    <c:v>5.1999999999999995E-4</c:v>
                  </c:pt>
                  <c:pt idx="165">
                    <c:v>3.6999999999999999E-4</c:v>
                  </c:pt>
                  <c:pt idx="166">
                    <c:v>2.7E-4</c:v>
                  </c:pt>
                  <c:pt idx="167">
                    <c:v>2.9E-4</c:v>
                  </c:pt>
                  <c:pt idx="168">
                    <c:v>2.9E-4</c:v>
                  </c:pt>
                  <c:pt idx="169">
                    <c:v>2.7E-4</c:v>
                  </c:pt>
                  <c:pt idx="170">
                    <c:v>3.2000000000000003E-4</c:v>
                  </c:pt>
                  <c:pt idx="171">
                    <c:v>3.5E-4</c:v>
                  </c:pt>
                  <c:pt idx="172">
                    <c:v>2.1000000000000001E-4</c:v>
                  </c:pt>
                  <c:pt idx="173">
                    <c:v>3.1E-4</c:v>
                  </c:pt>
                  <c:pt idx="174">
                    <c:v>2.0000000000000001E-4</c:v>
                  </c:pt>
                  <c:pt idx="175">
                    <c:v>4.2000000000000002E-4</c:v>
                  </c:pt>
                  <c:pt idx="176">
                    <c:v>2.5000000000000001E-4</c:v>
                  </c:pt>
                  <c:pt idx="177">
                    <c:v>2.2000000000000001E-4</c:v>
                  </c:pt>
                  <c:pt idx="178">
                    <c:v>3.2000000000000003E-4</c:v>
                  </c:pt>
                  <c:pt idx="179">
                    <c:v>2.7999999999999998E-4</c:v>
                  </c:pt>
                  <c:pt idx="180">
                    <c:v>4.2000000000000002E-4</c:v>
                  </c:pt>
                  <c:pt idx="181">
                    <c:v>4.4999999999999999E-4</c:v>
                  </c:pt>
                  <c:pt idx="182">
                    <c:v>3.3E-4</c:v>
                  </c:pt>
                  <c:pt idx="183">
                    <c:v>3.6000000000000002E-4</c:v>
                  </c:pt>
                  <c:pt idx="184">
                    <c:v>2.3000000000000001E-4</c:v>
                  </c:pt>
                  <c:pt idx="185">
                    <c:v>3.1E-4</c:v>
                  </c:pt>
                  <c:pt idx="186">
                    <c:v>3.4000000000000002E-4</c:v>
                  </c:pt>
                  <c:pt idx="187">
                    <c:v>2.5999999999999998E-4</c:v>
                  </c:pt>
                  <c:pt idx="188">
                    <c:v>3.1E-4</c:v>
                  </c:pt>
                  <c:pt idx="189">
                    <c:v>1.9000000000000001E-4</c:v>
                  </c:pt>
                  <c:pt idx="190">
                    <c:v>1.4999999999999999E-4</c:v>
                  </c:pt>
                  <c:pt idx="191">
                    <c:v>3.5E-4</c:v>
                  </c:pt>
                  <c:pt idx="192">
                    <c:v>3.3E-4</c:v>
                  </c:pt>
                  <c:pt idx="193">
                    <c:v>3.8999999999999999E-4</c:v>
                  </c:pt>
                  <c:pt idx="194">
                    <c:v>2.7E-4</c:v>
                  </c:pt>
                  <c:pt idx="195">
                    <c:v>4.2999999999999999E-4</c:v>
                  </c:pt>
                  <c:pt idx="196">
                    <c:v>2.1000000000000001E-4</c:v>
                  </c:pt>
                  <c:pt idx="197">
                    <c:v>1.1E-4</c:v>
                  </c:pt>
                  <c:pt idx="198">
                    <c:v>3.3E-4</c:v>
                  </c:pt>
                  <c:pt idx="199">
                    <c:v>2.9999999999999997E-4</c:v>
                  </c:pt>
                  <c:pt idx="200">
                    <c:v>2.1000000000000001E-4</c:v>
                  </c:pt>
                  <c:pt idx="201">
                    <c:v>1.7000000000000001E-4</c:v>
                  </c:pt>
                  <c:pt idx="202">
                    <c:v>2.9E-4</c:v>
                  </c:pt>
                  <c:pt idx="203">
                    <c:v>3.2000000000000003E-4</c:v>
                  </c:pt>
                  <c:pt idx="204">
                    <c:v>5.0000000000000001E-4</c:v>
                  </c:pt>
                  <c:pt idx="205">
                    <c:v>2.4000000000000001E-4</c:v>
                  </c:pt>
                  <c:pt idx="206">
                    <c:v>4.4000000000000002E-4</c:v>
                  </c:pt>
                  <c:pt idx="207">
                    <c:v>2.9E-4</c:v>
                  </c:pt>
                  <c:pt idx="208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4.1342100303154439E-4</c:v>
                </c:pt>
                <c:pt idx="2">
                  <c:v>4.1088500438490883E-4</c:v>
                </c:pt>
                <c:pt idx="3">
                  <c:v>1.9784440009971149E-3</c:v>
                </c:pt>
                <c:pt idx="4">
                  <c:v>6.3019030058057979E-3</c:v>
                </c:pt>
                <c:pt idx="5">
                  <c:v>-5.6424699141643941E-4</c:v>
                </c:pt>
                <c:pt idx="6">
                  <c:v>-2.9527900187531486E-4</c:v>
                </c:pt>
                <c:pt idx="7">
                  <c:v>7.0472100196639076E-4</c:v>
                </c:pt>
                <c:pt idx="8">
                  <c:v>1.2694270044448785E-3</c:v>
                </c:pt>
                <c:pt idx="9">
                  <c:v>-1.3252189964987338E-3</c:v>
                </c:pt>
                <c:pt idx="10">
                  <c:v>-3.2521899265702814E-4</c:v>
                </c:pt>
                <c:pt idx="11">
                  <c:v>5.3048002882860601E-5</c:v>
                </c:pt>
                <c:pt idx="12">
                  <c:v>5.3048002882860601E-5</c:v>
                </c:pt>
                <c:pt idx="13">
                  <c:v>5.3048002882860601E-5</c:v>
                </c:pt>
                <c:pt idx="14">
                  <c:v>-5.4159799765329808E-4</c:v>
                </c:pt>
                <c:pt idx="15">
                  <c:v>4.5840200618840754E-4</c:v>
                </c:pt>
                <c:pt idx="16">
                  <c:v>4.5840200618840754E-4</c:v>
                </c:pt>
                <c:pt idx="17">
                  <c:v>1.620290000573732E-3</c:v>
                </c:pt>
                <c:pt idx="18">
                  <c:v>2.942950013675727E-4</c:v>
                </c:pt>
                <c:pt idx="19">
                  <c:v>2.1208300313446671E-4</c:v>
                </c:pt>
                <c:pt idx="20">
                  <c:v>1.7865600239019841E-4</c:v>
                </c:pt>
                <c:pt idx="21">
                  <c:v>-2.8118900081608444E-4</c:v>
                </c:pt>
                <c:pt idx="22">
                  <c:v>-2.716799994232133E-3</c:v>
                </c:pt>
                <c:pt idx="23">
                  <c:v>-7.7129100100137293E-4</c:v>
                </c:pt>
                <c:pt idx="24">
                  <c:v>2.5357699632877484E-4</c:v>
                </c:pt>
                <c:pt idx="25">
                  <c:v>-9.6280199795728549E-4</c:v>
                </c:pt>
                <c:pt idx="26">
                  <c:v>-2.0658499852288514E-4</c:v>
                </c:pt>
                <c:pt idx="27">
                  <c:v>1.987690047826618E-4</c:v>
                </c:pt>
                <c:pt idx="28">
                  <c:v>1.987690047826618E-4</c:v>
                </c:pt>
                <c:pt idx="29">
                  <c:v>4.6773700159974396E-4</c:v>
                </c:pt>
                <c:pt idx="30">
                  <c:v>-7.4864199996227399E-4</c:v>
                </c:pt>
                <c:pt idx="31">
                  <c:v>-1.7489590027253143E-3</c:v>
                </c:pt>
                <c:pt idx="32">
                  <c:v>-2.2116569962236099E-3</c:v>
                </c:pt>
                <c:pt idx="33">
                  <c:v>4.0183400415116921E-4</c:v>
                </c:pt>
                <c:pt idx="34">
                  <c:v>-1.1313599679851905E-4</c:v>
                </c:pt>
                <c:pt idx="35">
                  <c:v>1.310054850182496E-2</c:v>
                </c:pt>
                <c:pt idx="36">
                  <c:v>-2.9115671997715253E-2</c:v>
                </c:pt>
                <c:pt idx="37">
                  <c:v>-2.9115671997715253E-2</c:v>
                </c:pt>
                <c:pt idx="38">
                  <c:v>-2.1115671996085439E-2</c:v>
                </c:pt>
                <c:pt idx="39">
                  <c:v>-1.1156719992868602E-3</c:v>
                </c:pt>
                <c:pt idx="40">
                  <c:v>-1.1567199544515461E-4</c:v>
                </c:pt>
                <c:pt idx="41">
                  <c:v>-1.1567199544515461E-4</c:v>
                </c:pt>
                <c:pt idx="46">
                  <c:v>3.3751600130926818E-4</c:v>
                </c:pt>
                <c:pt idx="47">
                  <c:v>3.3751600130926818E-4</c:v>
                </c:pt>
                <c:pt idx="48">
                  <c:v>-1.832931004173588E-3</c:v>
                </c:pt>
                <c:pt idx="49">
                  <c:v>1.91937004274223E-4</c:v>
                </c:pt>
                <c:pt idx="50">
                  <c:v>-1.3374099944485351E-4</c:v>
                </c:pt>
                <c:pt idx="51">
                  <c:v>-1.3374099944485351E-4</c:v>
                </c:pt>
                <c:pt idx="52">
                  <c:v>8.6625900439685211E-4</c:v>
                </c:pt>
                <c:pt idx="53">
                  <c:v>8.6625900439685211E-4</c:v>
                </c:pt>
                <c:pt idx="54">
                  <c:v>-1.0317330015823245E-3</c:v>
                </c:pt>
                <c:pt idx="55">
                  <c:v>4.5329699787544087E-4</c:v>
                </c:pt>
                <c:pt idx="56">
                  <c:v>4.5329699787544087E-4</c:v>
                </c:pt>
                <c:pt idx="57">
                  <c:v>4.5329699787544087E-4</c:v>
                </c:pt>
                <c:pt idx="58">
                  <c:v>-1.684360031504184E-4</c:v>
                </c:pt>
                <c:pt idx="59">
                  <c:v>-3.8481500087073073E-4</c:v>
                </c:pt>
                <c:pt idx="60">
                  <c:v>-3.8481500087073073E-4</c:v>
                </c:pt>
                <c:pt idx="61">
                  <c:v>1.3105710022500716E-3</c:v>
                </c:pt>
                <c:pt idx="62">
                  <c:v>8.1825000233948231E-4</c:v>
                </c:pt>
                <c:pt idx="63">
                  <c:v>-2.639619997353293E-4</c:v>
                </c:pt>
                <c:pt idx="64">
                  <c:v>1.1398800415918231E-4</c:v>
                </c:pt>
                <c:pt idx="65">
                  <c:v>-1.0239100083708763E-4</c:v>
                </c:pt>
                <c:pt idx="66">
                  <c:v>2.1529995137825608E-6</c:v>
                </c:pt>
                <c:pt idx="67">
                  <c:v>-2.1644499793183059E-4</c:v>
                </c:pt>
                <c:pt idx="68">
                  <c:v>5.8348500169813633E-4</c:v>
                </c:pt>
                <c:pt idx="69">
                  <c:v>5.8348500169813633E-4</c:v>
                </c:pt>
                <c:pt idx="70">
                  <c:v>1.5834849982638843E-3</c:v>
                </c:pt>
                <c:pt idx="71">
                  <c:v>1.5834849982638843E-3</c:v>
                </c:pt>
                <c:pt idx="72">
                  <c:v>-1.8002300203079358E-4</c:v>
                </c:pt>
                <c:pt idx="73">
                  <c:v>-1.8002300203079358E-4</c:v>
                </c:pt>
                <c:pt idx="74">
                  <c:v>-3.964019997511059E-4</c:v>
                </c:pt>
                <c:pt idx="75">
                  <c:v>-3.964019997511059E-4</c:v>
                </c:pt>
                <c:pt idx="76">
                  <c:v>-2.1429950720630586E-6</c:v>
                </c:pt>
                <c:pt idx="77">
                  <c:v>1.2318130029598251E-3</c:v>
                </c:pt>
                <c:pt idx="78">
                  <c:v>-1.6881939955055714E-3</c:v>
                </c:pt>
                <c:pt idx="79">
                  <c:v>-2.2747997718397528E-5</c:v>
                </c:pt>
                <c:pt idx="80">
                  <c:v>1.6147200221894309E-4</c:v>
                </c:pt>
                <c:pt idx="81">
                  <c:v>-1.9414599955780432E-4</c:v>
                </c:pt>
                <c:pt idx="82">
                  <c:v>1.2300529997446574E-3</c:v>
                </c:pt>
                <c:pt idx="83">
                  <c:v>8.35230021039024E-5</c:v>
                </c:pt>
                <c:pt idx="84">
                  <c:v>1.1297720047878101E-3</c:v>
                </c:pt>
                <c:pt idx="85">
                  <c:v>-2.7843499992741272E-4</c:v>
                </c:pt>
                <c:pt idx="86">
                  <c:v>6.7673005105461925E-5</c:v>
                </c:pt>
                <c:pt idx="87">
                  <c:v>-1.0690299968700856E-3</c:v>
                </c:pt>
                <c:pt idx="88">
                  <c:v>-2.7852998755406588E-5</c:v>
                </c:pt>
                <c:pt idx="89">
                  <c:v>4.5959240014781244E-3</c:v>
                </c:pt>
                <c:pt idx="90">
                  <c:v>-1.3628989981953055E-3</c:v>
                </c:pt>
                <c:pt idx="91">
                  <c:v>-1.2631099962163717E-3</c:v>
                </c:pt>
                <c:pt idx="92">
                  <c:v>-5.7755099987844005E-4</c:v>
                </c:pt>
                <c:pt idx="93">
                  <c:v>-1.9605729976319708E-3</c:v>
                </c:pt>
                <c:pt idx="94">
                  <c:v>2.0806040047318675E-3</c:v>
                </c:pt>
                <c:pt idx="95">
                  <c:v>8.8941000285558403E-4</c:v>
                </c:pt>
                <c:pt idx="96">
                  <c:v>6.2977700144983828E-4</c:v>
                </c:pt>
                <c:pt idx="97">
                  <c:v>1.1486930015962571E-3</c:v>
                </c:pt>
                <c:pt idx="98">
                  <c:v>1.2122019979869947E-3</c:v>
                </c:pt>
                <c:pt idx="99">
                  <c:v>4.3340005504433066E-5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99-4519-9322-904DF5843A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105">
                  <c:v>2.1529239966184832E-3</c:v>
                </c:pt>
                <c:pt idx="106">
                  <c:v>1.9221039983676746E-3</c:v>
                </c:pt>
                <c:pt idx="107">
                  <c:v>1.9221039983676746E-3</c:v>
                </c:pt>
                <c:pt idx="108">
                  <c:v>3.1735660013509914E-3</c:v>
                </c:pt>
                <c:pt idx="109">
                  <c:v>3.1735660013509914E-3</c:v>
                </c:pt>
                <c:pt idx="110">
                  <c:v>3.1735660013509914E-3</c:v>
                </c:pt>
                <c:pt idx="111">
                  <c:v>2.1969200024614111E-3</c:v>
                </c:pt>
                <c:pt idx="112">
                  <c:v>4.5481000051950105E-3</c:v>
                </c:pt>
                <c:pt idx="116">
                  <c:v>2.3939620004966855E-3</c:v>
                </c:pt>
                <c:pt idx="117">
                  <c:v>2.2615210036747158E-3</c:v>
                </c:pt>
                <c:pt idx="118">
                  <c:v>2.7993160038022324E-3</c:v>
                </c:pt>
                <c:pt idx="119">
                  <c:v>1.9668750028358772E-3</c:v>
                </c:pt>
                <c:pt idx="120">
                  <c:v>2.1829370016348548E-3</c:v>
                </c:pt>
                <c:pt idx="121">
                  <c:v>3.9504960004705936E-3</c:v>
                </c:pt>
                <c:pt idx="122">
                  <c:v>3.3150610033771954E-3</c:v>
                </c:pt>
                <c:pt idx="125">
                  <c:v>2.8813600074499846E-3</c:v>
                </c:pt>
                <c:pt idx="126">
                  <c:v>3.0649810069007799E-3</c:v>
                </c:pt>
                <c:pt idx="127">
                  <c:v>1.8522448881412856E-3</c:v>
                </c:pt>
                <c:pt idx="128">
                  <c:v>2.0075991997146048E-3</c:v>
                </c:pt>
                <c:pt idx="129">
                  <c:v>1.9529528435668908E-3</c:v>
                </c:pt>
                <c:pt idx="130">
                  <c:v>1.74051194335334E-3</c:v>
                </c:pt>
                <c:pt idx="131">
                  <c:v>1.825866180297453E-3</c:v>
                </c:pt>
                <c:pt idx="132">
                  <c:v>1.8512199676479213E-3</c:v>
                </c:pt>
                <c:pt idx="133">
                  <c:v>1.9765740507864393E-3</c:v>
                </c:pt>
                <c:pt idx="134">
                  <c:v>2.064133106614463E-3</c:v>
                </c:pt>
                <c:pt idx="135">
                  <c:v>2.0055488857906312E-3</c:v>
                </c:pt>
                <c:pt idx="136">
                  <c:v>1.9031078918487765E-3</c:v>
                </c:pt>
                <c:pt idx="137">
                  <c:v>2.0984620423405431E-3</c:v>
                </c:pt>
                <c:pt idx="138">
                  <c:v>3.3876939996844158E-3</c:v>
                </c:pt>
                <c:pt idx="139">
                  <c:v>2.9789241161779501E-3</c:v>
                </c:pt>
                <c:pt idx="140">
                  <c:v>2.6084882119903341E-3</c:v>
                </c:pt>
                <c:pt idx="141">
                  <c:v>2.4802138650557026E-3</c:v>
                </c:pt>
                <c:pt idx="142">
                  <c:v>2.5628101357142441E-3</c:v>
                </c:pt>
                <c:pt idx="143">
                  <c:v>2.7487031620694324E-3</c:v>
                </c:pt>
                <c:pt idx="144">
                  <c:v>3.438957966864109E-3</c:v>
                </c:pt>
                <c:pt idx="145">
                  <c:v>2.9443119856296107E-3</c:v>
                </c:pt>
                <c:pt idx="146">
                  <c:v>3.2251748780254275E-3</c:v>
                </c:pt>
                <c:pt idx="147">
                  <c:v>3.2221462170127779E-3</c:v>
                </c:pt>
                <c:pt idx="148">
                  <c:v>3.5102478577755392E-3</c:v>
                </c:pt>
                <c:pt idx="149">
                  <c:v>3.4306248344364576E-3</c:v>
                </c:pt>
                <c:pt idx="150">
                  <c:v>3.3551088345120661E-3</c:v>
                </c:pt>
                <c:pt idx="151">
                  <c:v>2.3653211319469847E-3</c:v>
                </c:pt>
                <c:pt idx="152">
                  <c:v>2.5224011551472358E-3</c:v>
                </c:pt>
                <c:pt idx="153">
                  <c:v>2.7449970948509872E-3</c:v>
                </c:pt>
                <c:pt idx="154">
                  <c:v>2.3232641178765334E-3</c:v>
                </c:pt>
                <c:pt idx="155">
                  <c:v>3.4235290149808861E-3</c:v>
                </c:pt>
                <c:pt idx="156">
                  <c:v>2.9097459628246725E-3</c:v>
                </c:pt>
                <c:pt idx="157">
                  <c:v>2.9169880726840347E-3</c:v>
                </c:pt>
                <c:pt idx="158">
                  <c:v>2.989627028000541E-3</c:v>
                </c:pt>
                <c:pt idx="159">
                  <c:v>3.1439490776392631E-3</c:v>
                </c:pt>
                <c:pt idx="160">
                  <c:v>3.0029240224394016E-3</c:v>
                </c:pt>
                <c:pt idx="161">
                  <c:v>3.5500538360793144E-3</c:v>
                </c:pt>
                <c:pt idx="162">
                  <c:v>3.6819419037783518E-3</c:v>
                </c:pt>
                <c:pt idx="163">
                  <c:v>3.6281591019360349E-3</c:v>
                </c:pt>
                <c:pt idx="164">
                  <c:v>5.1007838046643883E-3</c:v>
                </c:pt>
                <c:pt idx="165">
                  <c:v>4.0133800212061033E-3</c:v>
                </c:pt>
                <c:pt idx="166">
                  <c:v>4.1895971007761545E-3</c:v>
                </c:pt>
                <c:pt idx="167">
                  <c:v>4.2073919757967815E-3</c:v>
                </c:pt>
                <c:pt idx="168">
                  <c:v>4.4827458041254431E-3</c:v>
                </c:pt>
                <c:pt idx="169">
                  <c:v>5.0169061141787097E-3</c:v>
                </c:pt>
                <c:pt idx="170">
                  <c:v>4.5469838223652914E-3</c:v>
                </c:pt>
                <c:pt idx="171">
                  <c:v>4.7621758203604259E-3</c:v>
                </c:pt>
                <c:pt idx="172">
                  <c:v>4.5294179653865285E-3</c:v>
                </c:pt>
                <c:pt idx="173">
                  <c:v>4.5383931210380979E-3</c:v>
                </c:pt>
                <c:pt idx="174">
                  <c:v>4.2813059408217669E-3</c:v>
                </c:pt>
                <c:pt idx="175">
                  <c:v>4.9966598526225425E-3</c:v>
                </c:pt>
                <c:pt idx="176">
                  <c:v>4.2716898460639641E-3</c:v>
                </c:pt>
                <c:pt idx="177">
                  <c:v>4.4891680445289239E-3</c:v>
                </c:pt>
                <c:pt idx="178">
                  <c:v>4.4042860390618443E-3</c:v>
                </c:pt>
                <c:pt idx="179">
                  <c:v>4.704521874373313E-3</c:v>
                </c:pt>
                <c:pt idx="180">
                  <c:v>4.7315277915913612E-3</c:v>
                </c:pt>
                <c:pt idx="181">
                  <c:v>4.6087698428891599E-3</c:v>
                </c:pt>
                <c:pt idx="182">
                  <c:v>4.8343601010856219E-3</c:v>
                </c:pt>
                <c:pt idx="183">
                  <c:v>4.3723909257096238E-3</c:v>
                </c:pt>
                <c:pt idx="184">
                  <c:v>4.60624822153477E-3</c:v>
                </c:pt>
                <c:pt idx="185">
                  <c:v>4.9134829532704316E-3</c:v>
                </c:pt>
                <c:pt idx="186">
                  <c:v>5.0590417740750127E-3</c:v>
                </c:pt>
                <c:pt idx="187">
                  <c:v>5.5404579470632598E-3</c:v>
                </c:pt>
                <c:pt idx="188">
                  <c:v>4.7558120859321207E-3</c:v>
                </c:pt>
                <c:pt idx="189">
                  <c:v>5.7076998782576993E-3</c:v>
                </c:pt>
                <c:pt idx="190">
                  <c:v>5.0666752067627385E-3</c:v>
                </c:pt>
                <c:pt idx="191">
                  <c:v>5.2382890644366853E-3</c:v>
                </c:pt>
                <c:pt idx="192">
                  <c:v>5.311910186719615E-3</c:v>
                </c:pt>
                <c:pt idx="193">
                  <c:v>4.8255312358378433E-3</c:v>
                </c:pt>
                <c:pt idx="194">
                  <c:v>4.8294622247340158E-3</c:v>
                </c:pt>
                <c:pt idx="195">
                  <c:v>5.0680960339377634E-3</c:v>
                </c:pt>
                <c:pt idx="196">
                  <c:v>5.126496878801845E-3</c:v>
                </c:pt>
                <c:pt idx="197">
                  <c:v>5.0073599850293249E-3</c:v>
                </c:pt>
                <c:pt idx="198">
                  <c:v>5.0163351406808943E-3</c:v>
                </c:pt>
                <c:pt idx="199">
                  <c:v>4.7904280727379955E-3</c:v>
                </c:pt>
                <c:pt idx="200">
                  <c:v>5.0047569893649779E-3</c:v>
                </c:pt>
                <c:pt idx="201">
                  <c:v>4.6376698956009932E-3</c:v>
                </c:pt>
                <c:pt idx="202">
                  <c:v>5.239241014351137E-3</c:v>
                </c:pt>
                <c:pt idx="203">
                  <c:v>5.4295481095323339E-3</c:v>
                </c:pt>
                <c:pt idx="204">
                  <c:v>5.7124608429148793E-3</c:v>
                </c:pt>
                <c:pt idx="205">
                  <c:v>5.304166093992535E-3</c:v>
                </c:pt>
                <c:pt idx="206">
                  <c:v>5.2350291080074385E-3</c:v>
                </c:pt>
                <c:pt idx="207">
                  <c:v>5.5865928588900715E-3</c:v>
                </c:pt>
                <c:pt idx="208">
                  <c:v>5.5865928588900715E-3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99-4519-9322-904DF5843A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99-4519-9322-904DF5843A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  <c:pt idx="101">
                  <c:v>1.521537997177802E-3</c:v>
                </c:pt>
                <c:pt idx="103">
                  <c:v>2.336971003387589E-3</c:v>
                </c:pt>
                <c:pt idx="113">
                  <c:v>2.5325669994344935E-3</c:v>
                </c:pt>
                <c:pt idx="123">
                  <c:v>2.4786730064079165E-3</c:v>
                </c:pt>
                <c:pt idx="124">
                  <c:v>3.7729390023741871E-3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99-4519-9322-904DF5843A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  <c:pt idx="42">
                  <c:v>-1.4307600213214755E-4</c:v>
                </c:pt>
                <c:pt idx="43">
                  <c:v>-1.4307600213214755E-4</c:v>
                </c:pt>
                <c:pt idx="44">
                  <c:v>-2.3594550002599135E-3</c:v>
                </c:pt>
                <c:pt idx="45">
                  <c:v>3.6935800744686276E-4</c:v>
                </c:pt>
                <c:pt idx="114">
                  <c:v>2.6958640009979717E-3</c:v>
                </c:pt>
                <c:pt idx="115">
                  <c:v>2.7130180023959838E-3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99-4519-9322-904DF5843A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  <c:pt idx="100">
                  <c:v>9.7493700013728812E-4</c:v>
                </c:pt>
                <c:pt idx="102">
                  <c:v>1.8495770054869354E-3</c:v>
                </c:pt>
                <c:pt idx="104">
                  <c:v>2.5373550015501678E-3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99-4519-9322-904DF5843A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2219</c:v>
                </c:pt>
                <c:pt idx="2">
                  <c:v>2515</c:v>
                </c:pt>
                <c:pt idx="3">
                  <c:v>2516</c:v>
                </c:pt>
                <c:pt idx="4">
                  <c:v>2617</c:v>
                </c:pt>
                <c:pt idx="5">
                  <c:v>2767</c:v>
                </c:pt>
                <c:pt idx="6">
                  <c:v>2919</c:v>
                </c:pt>
                <c:pt idx="7">
                  <c:v>2919</c:v>
                </c:pt>
                <c:pt idx="8">
                  <c:v>3253</c:v>
                </c:pt>
                <c:pt idx="9">
                  <c:v>3259</c:v>
                </c:pt>
                <c:pt idx="10">
                  <c:v>3259</c:v>
                </c:pt>
                <c:pt idx="11">
                  <c:v>3272</c:v>
                </c:pt>
                <c:pt idx="12">
                  <c:v>3272</c:v>
                </c:pt>
                <c:pt idx="13">
                  <c:v>3272</c:v>
                </c:pt>
                <c:pt idx="14">
                  <c:v>3278</c:v>
                </c:pt>
                <c:pt idx="15">
                  <c:v>3278</c:v>
                </c:pt>
                <c:pt idx="16">
                  <c:v>3278</c:v>
                </c:pt>
                <c:pt idx="17">
                  <c:v>3310</c:v>
                </c:pt>
                <c:pt idx="18">
                  <c:v>3505</c:v>
                </c:pt>
                <c:pt idx="19">
                  <c:v>3637</c:v>
                </c:pt>
                <c:pt idx="20">
                  <c:v>4384</c:v>
                </c:pt>
                <c:pt idx="21">
                  <c:v>4429</c:v>
                </c:pt>
                <c:pt idx="22">
                  <c:v>4800</c:v>
                </c:pt>
                <c:pt idx="23">
                  <c:v>4851</c:v>
                </c:pt>
                <c:pt idx="24">
                  <c:v>5103</c:v>
                </c:pt>
                <c:pt idx="25">
                  <c:v>5122</c:v>
                </c:pt>
                <c:pt idx="26">
                  <c:v>5185</c:v>
                </c:pt>
                <c:pt idx="27">
                  <c:v>5191</c:v>
                </c:pt>
                <c:pt idx="28">
                  <c:v>5191</c:v>
                </c:pt>
                <c:pt idx="29">
                  <c:v>5343</c:v>
                </c:pt>
                <c:pt idx="30">
                  <c:v>5362</c:v>
                </c:pt>
                <c:pt idx="31">
                  <c:v>5399</c:v>
                </c:pt>
                <c:pt idx="32">
                  <c:v>5777</c:v>
                </c:pt>
                <c:pt idx="33">
                  <c:v>6726</c:v>
                </c:pt>
                <c:pt idx="34">
                  <c:v>6896</c:v>
                </c:pt>
                <c:pt idx="35">
                  <c:v>7191.5</c:v>
                </c:pt>
                <c:pt idx="36">
                  <c:v>7192</c:v>
                </c:pt>
                <c:pt idx="37">
                  <c:v>7192</c:v>
                </c:pt>
                <c:pt idx="38">
                  <c:v>7192</c:v>
                </c:pt>
                <c:pt idx="39">
                  <c:v>7192</c:v>
                </c:pt>
                <c:pt idx="40">
                  <c:v>7192</c:v>
                </c:pt>
                <c:pt idx="41">
                  <c:v>7192</c:v>
                </c:pt>
                <c:pt idx="42">
                  <c:v>7236</c:v>
                </c:pt>
                <c:pt idx="43">
                  <c:v>7236</c:v>
                </c:pt>
                <c:pt idx="44">
                  <c:v>7255</c:v>
                </c:pt>
                <c:pt idx="45">
                  <c:v>7362</c:v>
                </c:pt>
                <c:pt idx="46">
                  <c:v>7924</c:v>
                </c:pt>
                <c:pt idx="47">
                  <c:v>7924</c:v>
                </c:pt>
                <c:pt idx="48">
                  <c:v>8891</c:v>
                </c:pt>
                <c:pt idx="49">
                  <c:v>9143</c:v>
                </c:pt>
                <c:pt idx="50">
                  <c:v>9301</c:v>
                </c:pt>
                <c:pt idx="51">
                  <c:v>9301</c:v>
                </c:pt>
                <c:pt idx="52">
                  <c:v>9301</c:v>
                </c:pt>
                <c:pt idx="53">
                  <c:v>9301</c:v>
                </c:pt>
                <c:pt idx="54">
                  <c:v>10013</c:v>
                </c:pt>
                <c:pt idx="55">
                  <c:v>10183</c:v>
                </c:pt>
                <c:pt idx="56">
                  <c:v>10183</c:v>
                </c:pt>
                <c:pt idx="57">
                  <c:v>10183</c:v>
                </c:pt>
                <c:pt idx="58">
                  <c:v>10196</c:v>
                </c:pt>
                <c:pt idx="59">
                  <c:v>10215</c:v>
                </c:pt>
                <c:pt idx="60">
                  <c:v>10215</c:v>
                </c:pt>
                <c:pt idx="61">
                  <c:v>11069</c:v>
                </c:pt>
                <c:pt idx="62">
                  <c:v>11750</c:v>
                </c:pt>
                <c:pt idx="63">
                  <c:v>11882</c:v>
                </c:pt>
                <c:pt idx="64">
                  <c:v>11932</c:v>
                </c:pt>
                <c:pt idx="65">
                  <c:v>11951</c:v>
                </c:pt>
                <c:pt idx="66">
                  <c:v>12367</c:v>
                </c:pt>
                <c:pt idx="67">
                  <c:v>12645</c:v>
                </c:pt>
                <c:pt idx="68">
                  <c:v>13915</c:v>
                </c:pt>
                <c:pt idx="69">
                  <c:v>13915</c:v>
                </c:pt>
                <c:pt idx="70">
                  <c:v>13915</c:v>
                </c:pt>
                <c:pt idx="71">
                  <c:v>13915</c:v>
                </c:pt>
                <c:pt idx="72">
                  <c:v>14703</c:v>
                </c:pt>
                <c:pt idx="73">
                  <c:v>14703</c:v>
                </c:pt>
                <c:pt idx="74">
                  <c:v>14722</c:v>
                </c:pt>
                <c:pt idx="75">
                  <c:v>14722</c:v>
                </c:pt>
                <c:pt idx="76">
                  <c:v>16023</c:v>
                </c:pt>
                <c:pt idx="77">
                  <c:v>17107</c:v>
                </c:pt>
                <c:pt idx="78">
                  <c:v>17234</c:v>
                </c:pt>
                <c:pt idx="79">
                  <c:v>18428</c:v>
                </c:pt>
                <c:pt idx="80">
                  <c:v>19008</c:v>
                </c:pt>
                <c:pt idx="81">
                  <c:v>19506</c:v>
                </c:pt>
                <c:pt idx="82">
                  <c:v>20467</c:v>
                </c:pt>
                <c:pt idx="83">
                  <c:v>21797</c:v>
                </c:pt>
                <c:pt idx="84">
                  <c:v>22708</c:v>
                </c:pt>
                <c:pt idx="85">
                  <c:v>23035</c:v>
                </c:pt>
                <c:pt idx="86">
                  <c:v>23647</c:v>
                </c:pt>
                <c:pt idx="87">
                  <c:v>23830</c:v>
                </c:pt>
                <c:pt idx="88">
                  <c:v>25333</c:v>
                </c:pt>
                <c:pt idx="89">
                  <c:v>28236</c:v>
                </c:pt>
                <c:pt idx="90">
                  <c:v>29739</c:v>
                </c:pt>
                <c:pt idx="91">
                  <c:v>30710</c:v>
                </c:pt>
                <c:pt idx="92">
                  <c:v>32711</c:v>
                </c:pt>
                <c:pt idx="93">
                  <c:v>33253</c:v>
                </c:pt>
                <c:pt idx="94">
                  <c:v>34756</c:v>
                </c:pt>
                <c:pt idx="95">
                  <c:v>34990</c:v>
                </c:pt>
                <c:pt idx="96">
                  <c:v>36903</c:v>
                </c:pt>
                <c:pt idx="97">
                  <c:v>39427</c:v>
                </c:pt>
                <c:pt idx="98">
                  <c:v>41478</c:v>
                </c:pt>
                <c:pt idx="99">
                  <c:v>42260</c:v>
                </c:pt>
                <c:pt idx="100">
                  <c:v>46143</c:v>
                </c:pt>
                <c:pt idx="101">
                  <c:v>46382</c:v>
                </c:pt>
                <c:pt idx="102">
                  <c:v>49103</c:v>
                </c:pt>
                <c:pt idx="103">
                  <c:v>50669</c:v>
                </c:pt>
                <c:pt idx="104">
                  <c:v>50845</c:v>
                </c:pt>
                <c:pt idx="105">
                  <c:v>51236</c:v>
                </c:pt>
                <c:pt idx="106">
                  <c:v>53256</c:v>
                </c:pt>
                <c:pt idx="107">
                  <c:v>53256</c:v>
                </c:pt>
                <c:pt idx="108">
                  <c:v>53874</c:v>
                </c:pt>
                <c:pt idx="109">
                  <c:v>53874</c:v>
                </c:pt>
                <c:pt idx="110">
                  <c:v>53874</c:v>
                </c:pt>
                <c:pt idx="111">
                  <c:v>55880</c:v>
                </c:pt>
                <c:pt idx="112">
                  <c:v>55900</c:v>
                </c:pt>
                <c:pt idx="113">
                  <c:v>57713</c:v>
                </c:pt>
                <c:pt idx="114">
                  <c:v>57896</c:v>
                </c:pt>
                <c:pt idx="115">
                  <c:v>58102</c:v>
                </c:pt>
                <c:pt idx="116">
                  <c:v>58118</c:v>
                </c:pt>
                <c:pt idx="117">
                  <c:v>58119</c:v>
                </c:pt>
                <c:pt idx="118">
                  <c:v>58124</c:v>
                </c:pt>
                <c:pt idx="119">
                  <c:v>58125</c:v>
                </c:pt>
                <c:pt idx="120">
                  <c:v>58143</c:v>
                </c:pt>
                <c:pt idx="121">
                  <c:v>58144</c:v>
                </c:pt>
                <c:pt idx="122">
                  <c:v>58179</c:v>
                </c:pt>
                <c:pt idx="123">
                  <c:v>62647</c:v>
                </c:pt>
                <c:pt idx="124">
                  <c:v>73821</c:v>
                </c:pt>
                <c:pt idx="125">
                  <c:v>81040</c:v>
                </c:pt>
                <c:pt idx="126">
                  <c:v>81059</c:v>
                </c:pt>
                <c:pt idx="127">
                  <c:v>53555</c:v>
                </c:pt>
                <c:pt idx="128">
                  <c:v>53561</c:v>
                </c:pt>
                <c:pt idx="129">
                  <c:v>53567</c:v>
                </c:pt>
                <c:pt idx="130">
                  <c:v>53568</c:v>
                </c:pt>
                <c:pt idx="131">
                  <c:v>53574</c:v>
                </c:pt>
                <c:pt idx="132">
                  <c:v>53580</c:v>
                </c:pt>
                <c:pt idx="133">
                  <c:v>53586</c:v>
                </c:pt>
                <c:pt idx="134">
                  <c:v>53587</c:v>
                </c:pt>
                <c:pt idx="135">
                  <c:v>53611</c:v>
                </c:pt>
                <c:pt idx="136">
                  <c:v>53612</c:v>
                </c:pt>
                <c:pt idx="137">
                  <c:v>53618</c:v>
                </c:pt>
                <c:pt idx="138">
                  <c:v>63266</c:v>
                </c:pt>
                <c:pt idx="139">
                  <c:v>65236</c:v>
                </c:pt>
                <c:pt idx="140">
                  <c:v>67432</c:v>
                </c:pt>
                <c:pt idx="141">
                  <c:v>67546</c:v>
                </c:pt>
                <c:pt idx="142">
                  <c:v>67590</c:v>
                </c:pt>
                <c:pt idx="143">
                  <c:v>67817</c:v>
                </c:pt>
                <c:pt idx="144">
                  <c:v>71762</c:v>
                </c:pt>
                <c:pt idx="145">
                  <c:v>71768</c:v>
                </c:pt>
                <c:pt idx="146">
                  <c:v>71825</c:v>
                </c:pt>
                <c:pt idx="147">
                  <c:v>72494</c:v>
                </c:pt>
                <c:pt idx="148">
                  <c:v>74072</c:v>
                </c:pt>
                <c:pt idx="149">
                  <c:v>74375</c:v>
                </c:pt>
                <c:pt idx="150">
                  <c:v>74451</c:v>
                </c:pt>
                <c:pt idx="151">
                  <c:v>76319</c:v>
                </c:pt>
                <c:pt idx="152">
                  <c:v>76439</c:v>
                </c:pt>
                <c:pt idx="153">
                  <c:v>76483</c:v>
                </c:pt>
                <c:pt idx="154">
                  <c:v>76496</c:v>
                </c:pt>
                <c:pt idx="155">
                  <c:v>78831</c:v>
                </c:pt>
                <c:pt idx="156">
                  <c:v>78894</c:v>
                </c:pt>
                <c:pt idx="157">
                  <c:v>78932</c:v>
                </c:pt>
                <c:pt idx="158">
                  <c:v>81053</c:v>
                </c:pt>
                <c:pt idx="159">
                  <c:v>81211</c:v>
                </c:pt>
                <c:pt idx="160">
                  <c:v>81236</c:v>
                </c:pt>
                <c:pt idx="161">
                  <c:v>83306</c:v>
                </c:pt>
                <c:pt idx="162">
                  <c:v>83338</c:v>
                </c:pt>
                <c:pt idx="163">
                  <c:v>83401</c:v>
                </c:pt>
                <c:pt idx="164">
                  <c:v>85776</c:v>
                </c:pt>
                <c:pt idx="165">
                  <c:v>85820</c:v>
                </c:pt>
                <c:pt idx="166">
                  <c:v>85883</c:v>
                </c:pt>
                <c:pt idx="167">
                  <c:v>85888</c:v>
                </c:pt>
                <c:pt idx="168">
                  <c:v>85894</c:v>
                </c:pt>
                <c:pt idx="169">
                  <c:v>86134</c:v>
                </c:pt>
                <c:pt idx="170">
                  <c:v>87576</c:v>
                </c:pt>
                <c:pt idx="171">
                  <c:v>87664</c:v>
                </c:pt>
                <c:pt idx="172">
                  <c:v>87702</c:v>
                </c:pt>
                <c:pt idx="173">
                  <c:v>87727</c:v>
                </c:pt>
                <c:pt idx="174">
                  <c:v>87734</c:v>
                </c:pt>
                <c:pt idx="175">
                  <c:v>87740</c:v>
                </c:pt>
                <c:pt idx="176">
                  <c:v>87910</c:v>
                </c:pt>
                <c:pt idx="177">
                  <c:v>87952</c:v>
                </c:pt>
                <c:pt idx="178">
                  <c:v>87954</c:v>
                </c:pt>
                <c:pt idx="179">
                  <c:v>87958</c:v>
                </c:pt>
                <c:pt idx="180">
                  <c:v>87992</c:v>
                </c:pt>
                <c:pt idx="181">
                  <c:v>88030</c:v>
                </c:pt>
                <c:pt idx="182">
                  <c:v>88040</c:v>
                </c:pt>
                <c:pt idx="183">
                  <c:v>88049</c:v>
                </c:pt>
                <c:pt idx="184">
                  <c:v>88072</c:v>
                </c:pt>
                <c:pt idx="185">
                  <c:v>88237</c:v>
                </c:pt>
                <c:pt idx="186">
                  <c:v>90238</c:v>
                </c:pt>
                <c:pt idx="187">
                  <c:v>90262</c:v>
                </c:pt>
                <c:pt idx="188">
                  <c:v>90268</c:v>
                </c:pt>
                <c:pt idx="189">
                  <c:v>90300</c:v>
                </c:pt>
                <c:pt idx="190">
                  <c:v>90325</c:v>
                </c:pt>
                <c:pt idx="191">
                  <c:v>92471</c:v>
                </c:pt>
                <c:pt idx="192">
                  <c:v>92490</c:v>
                </c:pt>
                <c:pt idx="193">
                  <c:v>92509</c:v>
                </c:pt>
                <c:pt idx="194">
                  <c:v>92618</c:v>
                </c:pt>
                <c:pt idx="195">
                  <c:v>94544</c:v>
                </c:pt>
                <c:pt idx="196">
                  <c:v>94983</c:v>
                </c:pt>
                <c:pt idx="197">
                  <c:v>95040</c:v>
                </c:pt>
                <c:pt idx="198">
                  <c:v>95065</c:v>
                </c:pt>
                <c:pt idx="199">
                  <c:v>95092</c:v>
                </c:pt>
                <c:pt idx="200">
                  <c:v>95123</c:v>
                </c:pt>
                <c:pt idx="201">
                  <c:v>95130</c:v>
                </c:pt>
                <c:pt idx="202">
                  <c:v>95199</c:v>
                </c:pt>
                <c:pt idx="203">
                  <c:v>96772</c:v>
                </c:pt>
                <c:pt idx="204">
                  <c:v>96779</c:v>
                </c:pt>
                <c:pt idx="205">
                  <c:v>97274</c:v>
                </c:pt>
                <c:pt idx="206">
                  <c:v>97331</c:v>
                </c:pt>
                <c:pt idx="207">
                  <c:v>97527</c:v>
                </c:pt>
                <c:pt idx="208">
                  <c:v>97527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-5.6034740679195526E-4</c:v>
                </c:pt>
                <c:pt idx="1">
                  <c:v>-4.3803475393719698E-4</c:v>
                </c:pt>
                <c:pt idx="2">
                  <c:v>-4.2171905080740503E-4</c:v>
                </c:pt>
                <c:pt idx="3">
                  <c:v>-4.2166393018872327E-4</c:v>
                </c:pt>
                <c:pt idx="4">
                  <c:v>-4.1609674770186854E-4</c:v>
                </c:pt>
                <c:pt idx="5">
                  <c:v>-4.078286548996091E-4</c:v>
                </c:pt>
                <c:pt idx="6">
                  <c:v>-3.9945032085998624E-4</c:v>
                </c:pt>
                <c:pt idx="7">
                  <c:v>-3.9945032085998624E-4</c:v>
                </c:pt>
                <c:pt idx="8">
                  <c:v>-3.8104003422028847E-4</c:v>
                </c:pt>
                <c:pt idx="9">
                  <c:v>-3.8070931050819811E-4</c:v>
                </c:pt>
                <c:pt idx="10">
                  <c:v>-3.8070931050819811E-4</c:v>
                </c:pt>
                <c:pt idx="11">
                  <c:v>-3.7999274246533564E-4</c:v>
                </c:pt>
                <c:pt idx="12">
                  <c:v>-3.7999274246533564E-4</c:v>
                </c:pt>
                <c:pt idx="13">
                  <c:v>-3.7999274246533564E-4</c:v>
                </c:pt>
                <c:pt idx="14">
                  <c:v>-3.7966201875324522E-4</c:v>
                </c:pt>
                <c:pt idx="15">
                  <c:v>-3.7966201875324522E-4</c:v>
                </c:pt>
                <c:pt idx="16">
                  <c:v>-3.7966201875324522E-4</c:v>
                </c:pt>
                <c:pt idx="17">
                  <c:v>-3.7789815895542987E-4</c:v>
                </c:pt>
                <c:pt idx="18">
                  <c:v>-3.6714963831249259E-4</c:v>
                </c:pt>
                <c:pt idx="19">
                  <c:v>-3.5987371664650427E-4</c:v>
                </c:pt>
                <c:pt idx="20">
                  <c:v>-3.1869861449125217E-4</c:v>
                </c:pt>
                <c:pt idx="21">
                  <c:v>-3.1621818665057428E-4</c:v>
                </c:pt>
                <c:pt idx="22">
                  <c:v>-2.9576843711965261E-4</c:v>
                </c:pt>
                <c:pt idx="23">
                  <c:v>-2.9295728556688437E-4</c:v>
                </c:pt>
                <c:pt idx="24">
                  <c:v>-2.7906688965908849E-4</c:v>
                </c:pt>
                <c:pt idx="25">
                  <c:v>-2.7801959790413561E-4</c:v>
                </c:pt>
                <c:pt idx="26">
                  <c:v>-2.7454699892718665E-4</c:v>
                </c:pt>
                <c:pt idx="27">
                  <c:v>-2.742162752150963E-4</c:v>
                </c:pt>
                <c:pt idx="28">
                  <c:v>-2.742162752150963E-4</c:v>
                </c:pt>
                <c:pt idx="29">
                  <c:v>-2.6583794117547338E-4</c:v>
                </c:pt>
                <c:pt idx="30">
                  <c:v>-2.647906494205205E-4</c:v>
                </c:pt>
                <c:pt idx="31">
                  <c:v>-2.6275118652929649E-4</c:v>
                </c:pt>
                <c:pt idx="32">
                  <c:v>-2.4191559266760265E-4</c:v>
                </c:pt>
                <c:pt idx="33">
                  <c:v>-1.8960612553864116E-4</c:v>
                </c:pt>
                <c:pt idx="34">
                  <c:v>-1.8023562036274712E-4</c:v>
                </c:pt>
                <c:pt idx="35">
                  <c:v>-1.6394747754229597E-4</c:v>
                </c:pt>
                <c:pt idx="36">
                  <c:v>-1.6391991723295512E-4</c:v>
                </c:pt>
                <c:pt idx="37">
                  <c:v>-1.6391991723295512E-4</c:v>
                </c:pt>
                <c:pt idx="38">
                  <c:v>-1.6391991723295512E-4</c:v>
                </c:pt>
                <c:pt idx="39">
                  <c:v>-1.6391991723295512E-4</c:v>
                </c:pt>
                <c:pt idx="40">
                  <c:v>-1.6391991723295512E-4</c:v>
                </c:pt>
                <c:pt idx="41">
                  <c:v>-1.6391991723295512E-4</c:v>
                </c:pt>
                <c:pt idx="42">
                  <c:v>-1.6149461001095899E-4</c:v>
                </c:pt>
                <c:pt idx="43">
                  <c:v>-1.6149461001095899E-4</c:v>
                </c:pt>
                <c:pt idx="44">
                  <c:v>-1.6044731825600611E-4</c:v>
                </c:pt>
                <c:pt idx="45">
                  <c:v>-1.5454941205706103E-4</c:v>
                </c:pt>
                <c:pt idx="46">
                  <c:v>-1.2357162435792896E-4</c:v>
                </c:pt>
                <c:pt idx="47">
                  <c:v>-1.2357162435792896E-4</c:v>
                </c:pt>
                <c:pt idx="48">
                  <c:v>-7.0269986092696296E-5</c:v>
                </c:pt>
                <c:pt idx="49">
                  <c:v>-5.6379590184900364E-5</c:v>
                </c:pt>
                <c:pt idx="50">
                  <c:v>-4.7670532433187148E-5</c:v>
                </c:pt>
                <c:pt idx="51">
                  <c:v>-4.7670532433187148E-5</c:v>
                </c:pt>
                <c:pt idx="52">
                  <c:v>-4.7670532433187148E-5</c:v>
                </c:pt>
                <c:pt idx="53">
                  <c:v>-4.7670532433187148E-5</c:v>
                </c:pt>
                <c:pt idx="54">
                  <c:v>-8.4246519317955886E-6</c:v>
                </c:pt>
                <c:pt idx="55">
                  <c:v>9.4585324409844802E-7</c:v>
                </c:pt>
                <c:pt idx="56">
                  <c:v>9.4585324409844802E-7</c:v>
                </c:pt>
                <c:pt idx="57">
                  <c:v>9.4585324409844802E-7</c:v>
                </c:pt>
                <c:pt idx="58">
                  <c:v>1.6624212869609765E-6</c:v>
                </c:pt>
                <c:pt idx="59">
                  <c:v>2.7097130419138611E-6</c:v>
                </c:pt>
                <c:pt idx="60">
                  <c:v>2.7097130419138611E-6</c:v>
                </c:pt>
                <c:pt idx="61">
                  <c:v>4.9782721396110985E-5</c:v>
                </c:pt>
                <c:pt idx="62">
                  <c:v>8.7319862718368947E-5</c:v>
                </c:pt>
                <c:pt idx="63">
                  <c:v>9.4595784384357323E-5</c:v>
                </c:pt>
                <c:pt idx="64">
                  <c:v>9.7351815318443805E-5</c:v>
                </c:pt>
                <c:pt idx="65">
                  <c:v>9.8399107073396689E-5</c:v>
                </c:pt>
                <c:pt idx="66">
                  <c:v>1.2132928444499619E-4</c:v>
                </c:pt>
                <c:pt idx="67">
                  <c:v>1.3665281643851707E-4</c:v>
                </c:pt>
                <c:pt idx="68">
                  <c:v>2.0665600216431381E-4</c:v>
                </c:pt>
                <c:pt idx="69">
                  <c:v>2.0665600216431381E-4</c:v>
                </c:pt>
                <c:pt idx="70">
                  <c:v>2.0665600216431381E-4</c:v>
                </c:pt>
                <c:pt idx="71">
                  <c:v>2.0665600216431381E-4</c:v>
                </c:pt>
                <c:pt idx="72">
                  <c:v>2.500910496855168E-4</c:v>
                </c:pt>
                <c:pt idx="73">
                  <c:v>2.500910496855168E-4</c:v>
                </c:pt>
                <c:pt idx="74">
                  <c:v>2.5113834144046968E-4</c:v>
                </c:pt>
                <c:pt idx="75">
                  <c:v>2.5113834144046968E-4</c:v>
                </c:pt>
                <c:pt idx="76">
                  <c:v>3.2285026634540001E-4</c:v>
                </c:pt>
                <c:pt idx="77">
                  <c:v>3.8260101699639506E-4</c:v>
                </c:pt>
                <c:pt idx="78">
                  <c:v>3.8960133556897479E-4</c:v>
                </c:pt>
                <c:pt idx="79">
                  <c:v>4.5541535427496009E-4</c:v>
                </c:pt>
                <c:pt idx="80">
                  <c:v>4.8738531311036328E-4</c:v>
                </c:pt>
                <c:pt idx="81">
                  <c:v>5.1483538121386467E-4</c:v>
                </c:pt>
                <c:pt idx="82">
                  <c:v>5.6780629576700693E-4</c:v>
                </c:pt>
                <c:pt idx="83">
                  <c:v>6.4111671861370755E-4</c:v>
                </c:pt>
                <c:pt idx="84">
                  <c:v>6.9133160223276333E-4</c:v>
                </c:pt>
                <c:pt idx="85">
                  <c:v>7.0935604454168888E-4</c:v>
                </c:pt>
                <c:pt idx="86">
                  <c:v>7.4308986317490736E-4</c:v>
                </c:pt>
                <c:pt idx="87">
                  <c:v>7.5317693639366393E-4</c:v>
                </c:pt>
                <c:pt idx="88">
                  <c:v>8.3602322627230382E-4</c:v>
                </c:pt>
                <c:pt idx="89">
                  <c:v>9.9603838230536519E-4</c:v>
                </c:pt>
                <c:pt idx="90">
                  <c:v>1.0788846721840049E-3</c:v>
                </c:pt>
                <c:pt idx="91">
                  <c:v>1.1324067929239644E-3</c:v>
                </c:pt>
                <c:pt idx="92">
                  <c:v>1.2427031509061057E-3</c:v>
                </c:pt>
                <c:pt idx="93">
                  <c:v>1.2725785262316031E-3</c:v>
                </c:pt>
                <c:pt idx="94">
                  <c:v>1.355424816110243E-3</c:v>
                </c:pt>
                <c:pt idx="95">
                  <c:v>1.3683230408817677E-3</c:v>
                </c:pt>
                <c:pt idx="96">
                  <c:v>1.4737687844199165E-3</c:v>
                </c:pt>
                <c:pt idx="97">
                  <c:v>1.6128932259726024E-3</c:v>
                </c:pt>
                <c:pt idx="98">
                  <c:v>1.72594561488883E-3</c:v>
                </c:pt>
                <c:pt idx="99">
                  <c:v>1.7690499386979427E-3</c:v>
                </c:pt>
                <c:pt idx="100">
                  <c:v>1.9830833010390991E-3</c:v>
                </c:pt>
                <c:pt idx="101">
                  <c:v>1.9962571289040328E-3</c:v>
                </c:pt>
                <c:pt idx="102">
                  <c:v>2.1462403323370192E-3</c:v>
                </c:pt>
                <c:pt idx="103">
                  <c:v>2.2325592211926079E-3</c:v>
                </c:pt>
                <c:pt idx="104">
                  <c:v>2.2422604500805924E-3</c:v>
                </c:pt>
                <c:pt idx="105">
                  <c:v>2.2638126119851488E-3</c:v>
                </c:pt>
                <c:pt idx="106">
                  <c:v>2.3751562617222426E-3</c:v>
                </c:pt>
                <c:pt idx="107">
                  <c:v>2.3751562617222426E-3</c:v>
                </c:pt>
                <c:pt idx="108">
                  <c:v>2.4092208040675518E-3</c:v>
                </c:pt>
                <c:pt idx="109">
                  <c:v>2.4092208040675518E-3</c:v>
                </c:pt>
                <c:pt idx="110">
                  <c:v>2.4092208040675518E-3</c:v>
                </c:pt>
                <c:pt idx="111">
                  <c:v>2.5197927651431015E-3</c:v>
                </c:pt>
                <c:pt idx="112">
                  <c:v>2.5208951775167361E-3</c:v>
                </c:pt>
                <c:pt idx="113">
                  <c:v>2.6208288591867122E-3</c:v>
                </c:pt>
                <c:pt idx="114">
                  <c:v>2.6309159324054685E-3</c:v>
                </c:pt>
                <c:pt idx="115">
                  <c:v>2.6422707798539049E-3</c:v>
                </c:pt>
                <c:pt idx="116">
                  <c:v>2.6431527097528127E-3</c:v>
                </c:pt>
                <c:pt idx="117">
                  <c:v>2.6432078303714945E-3</c:v>
                </c:pt>
                <c:pt idx="118">
                  <c:v>2.6434834334649032E-3</c:v>
                </c:pt>
                <c:pt idx="119">
                  <c:v>2.643538554083585E-3</c:v>
                </c:pt>
                <c:pt idx="120">
                  <c:v>2.6445307252198559E-3</c:v>
                </c:pt>
                <c:pt idx="121">
                  <c:v>2.6445858458385377E-3</c:v>
                </c:pt>
                <c:pt idx="122">
                  <c:v>2.6465150674923983E-3</c:v>
                </c:pt>
                <c:pt idx="123">
                  <c:v>2.8927939917623665E-3</c:v>
                </c:pt>
                <c:pt idx="124">
                  <c:v>3.5087117849120142E-3</c:v>
                </c:pt>
                <c:pt idx="125">
                  <c:v>3.9066275311754215E-3</c:v>
                </c:pt>
                <c:pt idx="126">
                  <c:v>3.9076748229303739E-3</c:v>
                </c:pt>
                <c:pt idx="127">
                  <c:v>2.3916373267080801E-3</c:v>
                </c:pt>
                <c:pt idx="128">
                  <c:v>2.3919680504201702E-3</c:v>
                </c:pt>
                <c:pt idx="129">
                  <c:v>2.3922987741322606E-3</c:v>
                </c:pt>
                <c:pt idx="130">
                  <c:v>2.3923538947509424E-3</c:v>
                </c:pt>
                <c:pt idx="131">
                  <c:v>2.3926846184630329E-3</c:v>
                </c:pt>
                <c:pt idx="132">
                  <c:v>2.3930153421751234E-3</c:v>
                </c:pt>
                <c:pt idx="133">
                  <c:v>2.3933460658872134E-3</c:v>
                </c:pt>
                <c:pt idx="134">
                  <c:v>2.3934011865058952E-3</c:v>
                </c:pt>
                <c:pt idx="135">
                  <c:v>2.3947240813542566E-3</c:v>
                </c:pt>
                <c:pt idx="136">
                  <c:v>2.3947792019729385E-3</c:v>
                </c:pt>
                <c:pt idx="137">
                  <c:v>2.3951099256850289E-3</c:v>
                </c:pt>
                <c:pt idx="138">
                  <c:v>2.9269136547263575E-3</c:v>
                </c:pt>
                <c:pt idx="139">
                  <c:v>3.0355012735293649E-3</c:v>
                </c:pt>
                <c:pt idx="140">
                  <c:v>3.1565461521544432E-3</c:v>
                </c:pt>
                <c:pt idx="141">
                  <c:v>3.1628299026841603E-3</c:v>
                </c:pt>
                <c:pt idx="142">
                  <c:v>3.1652552099061568E-3</c:v>
                </c:pt>
                <c:pt idx="143">
                  <c:v>3.1777675903469091E-3</c:v>
                </c:pt>
                <c:pt idx="144">
                  <c:v>3.3952184310463334E-3</c:v>
                </c:pt>
                <c:pt idx="145">
                  <c:v>3.3955491547584234E-3</c:v>
                </c:pt>
                <c:pt idx="146">
                  <c:v>3.3986910300232822E-3</c:v>
                </c:pt>
                <c:pt idx="147">
                  <c:v>3.4355667239213588E-3</c:v>
                </c:pt>
                <c:pt idx="148">
                  <c:v>3.5225470602011288E-3</c:v>
                </c:pt>
                <c:pt idx="149">
                  <c:v>3.5392486076616927E-3</c:v>
                </c:pt>
                <c:pt idx="150">
                  <c:v>3.5434377746815038E-3</c:v>
                </c:pt>
                <c:pt idx="151">
                  <c:v>3.6464030903789755E-3</c:v>
                </c:pt>
                <c:pt idx="152">
                  <c:v>3.653017564620783E-3</c:v>
                </c:pt>
                <c:pt idx="153">
                  <c:v>3.6554428718427786E-3</c:v>
                </c:pt>
                <c:pt idx="154">
                  <c:v>3.6561594398856418E-3</c:v>
                </c:pt>
                <c:pt idx="155">
                  <c:v>3.7848660845074805E-3</c:v>
                </c:pt>
                <c:pt idx="156">
                  <c:v>3.7883386834844292E-3</c:v>
                </c:pt>
                <c:pt idx="157">
                  <c:v>3.7904332669943348E-3</c:v>
                </c:pt>
                <c:pt idx="158">
                  <c:v>3.9073440992182839E-3</c:v>
                </c:pt>
                <c:pt idx="159">
                  <c:v>3.916053156969997E-3</c:v>
                </c:pt>
                <c:pt idx="160">
                  <c:v>3.9174311724370402E-3</c:v>
                </c:pt>
                <c:pt idx="161">
                  <c:v>4.0315308531082205E-3</c:v>
                </c:pt>
                <c:pt idx="162">
                  <c:v>4.0332947129060361E-3</c:v>
                </c:pt>
                <c:pt idx="163">
                  <c:v>4.0367673118829848E-3</c:v>
                </c:pt>
                <c:pt idx="164">
                  <c:v>4.1676787812520936E-3</c:v>
                </c:pt>
                <c:pt idx="165">
                  <c:v>4.1701040884740892E-3</c:v>
                </c:pt>
                <c:pt idx="166">
                  <c:v>4.1735766874510388E-3</c:v>
                </c:pt>
                <c:pt idx="167">
                  <c:v>4.1738522905444475E-3</c:v>
                </c:pt>
                <c:pt idx="168">
                  <c:v>4.1741830142565375E-3</c:v>
                </c:pt>
                <c:pt idx="169">
                  <c:v>4.1874119627401526E-3</c:v>
                </c:pt>
                <c:pt idx="170">
                  <c:v>4.2668958948792069E-3</c:v>
                </c:pt>
                <c:pt idx="171">
                  <c:v>4.2717465093231989E-3</c:v>
                </c:pt>
                <c:pt idx="172">
                  <c:v>4.2738410928331045E-3</c:v>
                </c:pt>
                <c:pt idx="173">
                  <c:v>4.2752191083001477E-3</c:v>
                </c:pt>
                <c:pt idx="174">
                  <c:v>4.27560495263092E-3</c:v>
                </c:pt>
                <c:pt idx="175">
                  <c:v>4.2759356763430109E-3</c:v>
                </c:pt>
                <c:pt idx="176">
                  <c:v>4.285306181518905E-3</c:v>
                </c:pt>
                <c:pt idx="177">
                  <c:v>4.2876212475035369E-3</c:v>
                </c:pt>
                <c:pt idx="178">
                  <c:v>4.2877314887409005E-3</c:v>
                </c:pt>
                <c:pt idx="179">
                  <c:v>4.2879519712156278E-3</c:v>
                </c:pt>
                <c:pt idx="180">
                  <c:v>4.2898260722508061E-3</c:v>
                </c:pt>
                <c:pt idx="181">
                  <c:v>4.2919206557607125E-3</c:v>
                </c:pt>
                <c:pt idx="182">
                  <c:v>4.2924718619475298E-3</c:v>
                </c:pt>
                <c:pt idx="183">
                  <c:v>4.2929679475156649E-3</c:v>
                </c:pt>
                <c:pt idx="184">
                  <c:v>4.2942357217453445E-3</c:v>
                </c:pt>
                <c:pt idx="185">
                  <c:v>4.3033306238278298E-3</c:v>
                </c:pt>
                <c:pt idx="186">
                  <c:v>4.4136269818099714E-3</c:v>
                </c:pt>
                <c:pt idx="187">
                  <c:v>4.4149498766583332E-3</c:v>
                </c:pt>
                <c:pt idx="188">
                  <c:v>4.4152806003704232E-3</c:v>
                </c:pt>
                <c:pt idx="189">
                  <c:v>4.4170444601682388E-3</c:v>
                </c:pt>
                <c:pt idx="190">
                  <c:v>4.418422475635282E-3</c:v>
                </c:pt>
                <c:pt idx="191">
                  <c:v>4.5367113233262734E-3</c:v>
                </c:pt>
                <c:pt idx="192">
                  <c:v>4.5377586150812266E-3</c:v>
                </c:pt>
                <c:pt idx="193">
                  <c:v>4.5388059068361799E-3</c:v>
                </c:pt>
                <c:pt idx="194">
                  <c:v>4.5448140542724879E-3</c:v>
                </c:pt>
                <c:pt idx="195">
                  <c:v>4.6509763658534996E-3</c:v>
                </c:pt>
                <c:pt idx="196">
                  <c:v>4.6751743174547784E-3</c:v>
                </c:pt>
                <c:pt idx="197">
                  <c:v>4.6783161927196372E-3</c:v>
                </c:pt>
                <c:pt idx="198">
                  <c:v>4.6796942081866804E-3</c:v>
                </c:pt>
                <c:pt idx="199">
                  <c:v>4.6811824648910873E-3</c:v>
                </c:pt>
                <c:pt idx="200">
                  <c:v>4.6828912040702214E-3</c:v>
                </c:pt>
                <c:pt idx="201">
                  <c:v>4.6832770484009929E-3</c:v>
                </c:pt>
                <c:pt idx="202">
                  <c:v>4.6870803710900326E-3</c:v>
                </c:pt>
                <c:pt idx="203">
                  <c:v>4.7737851042763931E-3</c:v>
                </c:pt>
                <c:pt idx="204">
                  <c:v>4.7741709486071654E-3</c:v>
                </c:pt>
                <c:pt idx="205">
                  <c:v>4.8014556548546215E-3</c:v>
                </c:pt>
                <c:pt idx="206">
                  <c:v>4.8045975301194803E-3</c:v>
                </c:pt>
                <c:pt idx="207">
                  <c:v>4.815401171381099E-3</c:v>
                </c:pt>
                <c:pt idx="208">
                  <c:v>4.815401171381099E-3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99-4519-9322-904DF5843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25360"/>
        <c:axId val="1"/>
      </c:scatterChart>
      <c:valAx>
        <c:axId val="61072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7007263626926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725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95364096929743"/>
          <c:y val="0.91950464396284826"/>
          <c:w val="0.7267446438381248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0</xdr:row>
      <xdr:rowOff>28575</xdr:rowOff>
    </xdr:from>
    <xdr:to>
      <xdr:col>23</xdr:col>
      <xdr:colOff>200025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760295-5710-E88A-325B-A32CAB1E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0</xdr:row>
      <xdr:rowOff>0</xdr:rowOff>
    </xdr:from>
    <xdr:to>
      <xdr:col>16</xdr:col>
      <xdr:colOff>400050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963831C-F39B-3C92-91AA-8328F37B5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4.pdf" TargetMode="External"/><Relationship Id="rId13" Type="http://schemas.openxmlformats.org/officeDocument/2006/relationships/hyperlink" Target="http://www.konkoly.hu/cgi-bin/IBVS?5690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158" TargetMode="External"/><Relationship Id="rId7" Type="http://schemas.openxmlformats.org/officeDocument/2006/relationships/hyperlink" Target="http://www.konkoly.hu/cgi-bin/IBVS?5741" TargetMode="External"/><Relationship Id="rId12" Type="http://schemas.openxmlformats.org/officeDocument/2006/relationships/hyperlink" Target="http://www.konkoly.hu/cgi-bin/IBVS?5690" TargetMode="External"/><Relationship Id="rId17" Type="http://schemas.openxmlformats.org/officeDocument/2006/relationships/hyperlink" Target="http://var.astro.cz/oejv/issues/oejv0147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konkoly.hu/cgi-bin/IBVS?5592" TargetMode="External"/><Relationship Id="rId15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www.konkoly.hu/cgi-bin/IBVS?5690" TargetMode="External"/><Relationship Id="rId19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konkoly.hu/cgi-bin/IBVS?5690" TargetMode="External"/><Relationship Id="rId14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62"/>
  <sheetViews>
    <sheetView tabSelected="1" workbookViewId="0">
      <pane xSplit="14" ySplit="22" topLeftCell="O220" activePane="bottomRight" state="frozen"/>
      <selection pane="topRight" activeCell="O1" sqref="O1"/>
      <selection pane="bottomLeft" activeCell="A23" sqref="A23"/>
      <selection pane="bottomRight" activeCell="A148" sqref="A148"/>
    </sheetView>
  </sheetViews>
  <sheetFormatPr defaultColWidth="10.28515625" defaultRowHeight="12.75" x14ac:dyDescent="0.2"/>
  <cols>
    <col min="1" max="1" width="16" customWidth="1"/>
    <col min="2" max="2" width="5.140625" style="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118</v>
      </c>
    </row>
    <row r="2" spans="1:7" x14ac:dyDescent="0.2">
      <c r="A2" t="s">
        <v>24</v>
      </c>
      <c r="B2" s="11" t="s">
        <v>101</v>
      </c>
    </row>
    <row r="4" spans="1:7" x14ac:dyDescent="0.2">
      <c r="A4" s="7" t="s">
        <v>0</v>
      </c>
      <c r="C4" s="3">
        <v>44293.023999999998</v>
      </c>
      <c r="D4" s="4">
        <v>0.15843244100000001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44293.023999999998</v>
      </c>
    </row>
    <row r="8" spans="1:7" x14ac:dyDescent="0.2">
      <c r="A8" t="s">
        <v>3</v>
      </c>
      <c r="C8">
        <f>+D4</f>
        <v>0.15843244100000001</v>
      </c>
    </row>
    <row r="9" spans="1:7" x14ac:dyDescent="0.2">
      <c r="A9" s="13" t="s">
        <v>105</v>
      </c>
      <c r="B9" s="14"/>
      <c r="C9" s="15">
        <v>-9.5</v>
      </c>
      <c r="D9" s="14" t="s">
        <v>106</v>
      </c>
      <c r="E9" s="14"/>
    </row>
    <row r="10" spans="1:7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7" x14ac:dyDescent="0.2">
      <c r="A11" s="14" t="s">
        <v>16</v>
      </c>
      <c r="B11" s="14"/>
      <c r="C11" s="28">
        <f ca="1">INTERCEPT(INDIRECT($G$11):G991,INDIRECT($F$11):F991)</f>
        <v>-5.6034740679195526E-4</v>
      </c>
      <c r="D11" s="5"/>
      <c r="E11" s="14"/>
      <c r="F11" s="29" t="str">
        <f>"F"&amp;E19</f>
        <v>F21</v>
      </c>
      <c r="G11" s="10" t="str">
        <f>"G"&amp;E19</f>
        <v>G21</v>
      </c>
    </row>
    <row r="12" spans="1:7" x14ac:dyDescent="0.2">
      <c r="A12" s="14" t="s">
        <v>17</v>
      </c>
      <c r="B12" s="14"/>
      <c r="C12" s="28">
        <f ca="1">SLOPE(INDIRECT($G$11):G991,INDIRECT($F$11):F991)</f>
        <v>5.5120618681729721E-8</v>
      </c>
      <c r="D12" s="5"/>
      <c r="E12" s="14"/>
    </row>
    <row r="13" spans="1:7" x14ac:dyDescent="0.2">
      <c r="A13" s="14" t="s">
        <v>19</v>
      </c>
      <c r="B13" s="14"/>
      <c r="C13" s="5" t="s">
        <v>14</v>
      </c>
      <c r="D13" s="18" t="s">
        <v>115</v>
      </c>
      <c r="E13" s="15">
        <v>1</v>
      </c>
    </row>
    <row r="14" spans="1:7" x14ac:dyDescent="0.2">
      <c r="A14" s="14"/>
      <c r="B14" s="14"/>
      <c r="C14" s="14"/>
      <c r="D14" s="18" t="s">
        <v>107</v>
      </c>
      <c r="E14" s="19">
        <f ca="1">NOW()+15018.5+$C$9/24</f>
        <v>60162.815186574073</v>
      </c>
    </row>
    <row r="15" spans="1:7" x14ac:dyDescent="0.2">
      <c r="A15" s="16" t="s">
        <v>18</v>
      </c>
      <c r="B15" s="14"/>
      <c r="C15" s="17">
        <f ca="1">(C7+C11)+(C8+C12)*INT(MAX(F21:F3532))</f>
        <v>59744.469488808172</v>
      </c>
      <c r="D15" s="18" t="s">
        <v>116</v>
      </c>
      <c r="E15" s="19">
        <f ca="1">ROUND(2*(E14-$C$7)/$C$8,0)/2+E13</f>
        <v>100168.5</v>
      </c>
    </row>
    <row r="16" spans="1:7" x14ac:dyDescent="0.2">
      <c r="A16" s="20" t="s">
        <v>4</v>
      </c>
      <c r="B16" s="14"/>
      <c r="C16" s="21">
        <f ca="1">+C8+C12</f>
        <v>0.15843249612061869</v>
      </c>
      <c r="D16" s="18" t="s">
        <v>108</v>
      </c>
      <c r="E16" s="10">
        <f ca="1">ROUND(2*(E14-$C$15)/$C$16,0)/2+E13</f>
        <v>2641.5</v>
      </c>
    </row>
    <row r="17" spans="1:31" ht="13.5" thickBot="1" x14ac:dyDescent="0.25">
      <c r="A17" s="18" t="s">
        <v>102</v>
      </c>
      <c r="B17" s="14"/>
      <c r="C17" s="14">
        <f>COUNT(C21:C2190)</f>
        <v>209</v>
      </c>
      <c r="D17" s="18" t="s">
        <v>109</v>
      </c>
      <c r="E17" s="22">
        <f ca="1">+$C$15+$C$16*E16-15018.5-$C$9/24</f>
        <v>45144.864760644123</v>
      </c>
    </row>
    <row r="18" spans="1:31" ht="14.25" thickTop="1" thickBot="1" x14ac:dyDescent="0.25">
      <c r="A18" s="20" t="s">
        <v>5</v>
      </c>
      <c r="B18" s="14"/>
      <c r="C18" s="23">
        <f ca="1">+C15</f>
        <v>59744.469488808172</v>
      </c>
      <c r="D18" s="24">
        <f ca="1">+C16</f>
        <v>0.15843249612061869</v>
      </c>
      <c r="E18" s="25" t="s">
        <v>110</v>
      </c>
    </row>
    <row r="19" spans="1:31" ht="13.5" thickTop="1" x14ac:dyDescent="0.2">
      <c r="A19" s="30" t="s">
        <v>111</v>
      </c>
      <c r="B19"/>
      <c r="E19" s="31">
        <v>21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88</v>
      </c>
      <c r="J20" s="9" t="s">
        <v>92</v>
      </c>
      <c r="K20" s="9" t="s">
        <v>93</v>
      </c>
      <c r="L20" s="9" t="s">
        <v>114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31" x14ac:dyDescent="0.2">
      <c r="A21" t="s">
        <v>12</v>
      </c>
      <c r="C21" s="26">
        <v>44293.023999999998</v>
      </c>
      <c r="D21" s="26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5" si="2">+C21-(C$7+F21*C$8)</f>
        <v>0</v>
      </c>
      <c r="H21">
        <f>+G21</f>
        <v>0</v>
      </c>
      <c r="O21">
        <f t="shared" ref="O21:O52" ca="1" si="3">+C$11+C$12*$F21</f>
        <v>-5.6034740679195526E-4</v>
      </c>
      <c r="Q21" s="2">
        <f t="shared" ref="Q21:Q52" si="4">+C21-15018.5</f>
        <v>29274.523999999998</v>
      </c>
    </row>
    <row r="22" spans="1:31" x14ac:dyDescent="0.2">
      <c r="A22" t="s">
        <v>28</v>
      </c>
      <c r="C22" s="26">
        <v>44644.586000000003</v>
      </c>
      <c r="D22" s="26"/>
      <c r="E22">
        <f t="shared" si="0"/>
        <v>2219.0026094466684</v>
      </c>
      <c r="F22">
        <f t="shared" si="1"/>
        <v>2219</v>
      </c>
      <c r="G22">
        <f t="shared" si="2"/>
        <v>4.1342100303154439E-4</v>
      </c>
      <c r="I22">
        <f t="shared" ref="I22:I55" si="5">+G22</f>
        <v>4.1342100303154439E-4</v>
      </c>
      <c r="O22">
        <f t="shared" ca="1" si="3"/>
        <v>-4.3803475393719698E-4</v>
      </c>
      <c r="Q22" s="2">
        <f t="shared" si="4"/>
        <v>29626.086000000003</v>
      </c>
      <c r="AA22">
        <v>15</v>
      </c>
      <c r="AC22" t="s">
        <v>27</v>
      </c>
      <c r="AE22" t="s">
        <v>29</v>
      </c>
    </row>
    <row r="23" spans="1:31" x14ac:dyDescent="0.2">
      <c r="A23" t="s">
        <v>28</v>
      </c>
      <c r="C23" s="26">
        <v>44691.482000000004</v>
      </c>
      <c r="D23" s="26"/>
      <c r="E23">
        <f t="shared" si="0"/>
        <v>2515.0025934398495</v>
      </c>
      <c r="F23">
        <f t="shared" si="1"/>
        <v>2515</v>
      </c>
      <c r="G23">
        <f t="shared" si="2"/>
        <v>4.1088500438490883E-4</v>
      </c>
      <c r="I23">
        <f t="shared" si="5"/>
        <v>4.1088500438490883E-4</v>
      </c>
      <c r="O23">
        <f t="shared" ca="1" si="3"/>
        <v>-4.2171905080740503E-4</v>
      </c>
      <c r="Q23" s="2">
        <f t="shared" si="4"/>
        <v>29672.982000000004</v>
      </c>
      <c r="AA23">
        <v>6</v>
      </c>
      <c r="AC23" t="s">
        <v>27</v>
      </c>
      <c r="AE23" t="s">
        <v>29</v>
      </c>
    </row>
    <row r="24" spans="1:31" x14ac:dyDescent="0.2">
      <c r="A24" t="s">
        <v>28</v>
      </c>
      <c r="C24" s="26">
        <v>44691.642</v>
      </c>
      <c r="D24" s="26"/>
      <c r="E24">
        <f t="shared" si="0"/>
        <v>2516.0124876192635</v>
      </c>
      <c r="F24">
        <f t="shared" si="1"/>
        <v>2516</v>
      </c>
      <c r="G24">
        <f t="shared" si="2"/>
        <v>1.9784440009971149E-3</v>
      </c>
      <c r="I24">
        <f t="shared" si="5"/>
        <v>1.9784440009971149E-3</v>
      </c>
      <c r="O24">
        <f t="shared" ca="1" si="3"/>
        <v>-4.2166393018872327E-4</v>
      </c>
      <c r="Q24" s="2">
        <f t="shared" si="4"/>
        <v>29673.142</v>
      </c>
      <c r="AA24">
        <v>6</v>
      </c>
      <c r="AC24" t="s">
        <v>27</v>
      </c>
      <c r="AE24" t="s">
        <v>29</v>
      </c>
    </row>
    <row r="25" spans="1:31" x14ac:dyDescent="0.2">
      <c r="A25" t="s">
        <v>30</v>
      </c>
      <c r="C25" s="26">
        <v>44707.648000000001</v>
      </c>
      <c r="D25" s="26"/>
      <c r="E25">
        <f t="shared" si="0"/>
        <v>2617.039776594766</v>
      </c>
      <c r="F25">
        <f t="shared" si="1"/>
        <v>2617</v>
      </c>
      <c r="G25">
        <f t="shared" si="2"/>
        <v>6.3019030058057979E-3</v>
      </c>
      <c r="I25">
        <f t="shared" si="5"/>
        <v>6.3019030058057979E-3</v>
      </c>
      <c r="O25">
        <f t="shared" ca="1" si="3"/>
        <v>-4.1609674770186854E-4</v>
      </c>
      <c r="Q25" s="2">
        <f t="shared" si="4"/>
        <v>29689.148000000001</v>
      </c>
      <c r="AA25">
        <v>6</v>
      </c>
      <c r="AC25" t="s">
        <v>27</v>
      </c>
      <c r="AE25" t="s">
        <v>29</v>
      </c>
    </row>
    <row r="26" spans="1:31" x14ac:dyDescent="0.2">
      <c r="A26" t="s">
        <v>30</v>
      </c>
      <c r="C26" s="26">
        <v>44731.406000000003</v>
      </c>
      <c r="D26" s="26"/>
      <c r="E26">
        <f t="shared" si="0"/>
        <v>2766.9964385640251</v>
      </c>
      <c r="F26">
        <f t="shared" si="1"/>
        <v>2767</v>
      </c>
      <c r="G26">
        <f t="shared" si="2"/>
        <v>-5.6424699141643941E-4</v>
      </c>
      <c r="I26">
        <f t="shared" si="5"/>
        <v>-5.6424699141643941E-4</v>
      </c>
      <c r="O26">
        <f t="shared" ca="1" si="3"/>
        <v>-4.078286548996091E-4</v>
      </c>
      <c r="Q26" s="2">
        <f t="shared" si="4"/>
        <v>29712.906000000003</v>
      </c>
      <c r="AA26">
        <v>6</v>
      </c>
      <c r="AC26" t="s">
        <v>27</v>
      </c>
      <c r="AE26" t="s">
        <v>29</v>
      </c>
    </row>
    <row r="27" spans="1:31" x14ac:dyDescent="0.2">
      <c r="A27" t="s">
        <v>30</v>
      </c>
      <c r="C27" s="26">
        <v>44755.487999999998</v>
      </c>
      <c r="D27" s="26"/>
      <c r="E27">
        <f t="shared" si="0"/>
        <v>2918.9981362466033</v>
      </c>
      <c r="F27">
        <f t="shared" si="1"/>
        <v>2919</v>
      </c>
      <c r="G27">
        <f t="shared" si="2"/>
        <v>-2.9527900187531486E-4</v>
      </c>
      <c r="I27">
        <f t="shared" si="5"/>
        <v>-2.9527900187531486E-4</v>
      </c>
      <c r="O27">
        <f t="shared" ca="1" si="3"/>
        <v>-3.9945032085998624E-4</v>
      </c>
      <c r="Q27" s="2">
        <f t="shared" si="4"/>
        <v>29736.987999999998</v>
      </c>
      <c r="AA27">
        <v>11</v>
      </c>
      <c r="AC27" t="s">
        <v>27</v>
      </c>
      <c r="AE27" t="s">
        <v>29</v>
      </c>
    </row>
    <row r="28" spans="1:31" x14ac:dyDescent="0.2">
      <c r="A28" t="s">
        <v>30</v>
      </c>
      <c r="C28" s="26">
        <v>44755.489000000001</v>
      </c>
      <c r="D28" s="26"/>
      <c r="E28">
        <f t="shared" si="0"/>
        <v>2919.0044480852489</v>
      </c>
      <c r="F28">
        <f t="shared" si="1"/>
        <v>2919</v>
      </c>
      <c r="G28">
        <f t="shared" si="2"/>
        <v>7.0472100196639076E-4</v>
      </c>
      <c r="I28">
        <f t="shared" si="5"/>
        <v>7.0472100196639076E-4</v>
      </c>
      <c r="O28">
        <f t="shared" ca="1" si="3"/>
        <v>-3.9945032085998624E-4</v>
      </c>
      <c r="Q28" s="2">
        <f t="shared" si="4"/>
        <v>29736.989000000001</v>
      </c>
      <c r="AA28">
        <v>10</v>
      </c>
      <c r="AC28" t="s">
        <v>31</v>
      </c>
      <c r="AE28" t="s">
        <v>29</v>
      </c>
    </row>
    <row r="29" spans="1:31" x14ac:dyDescent="0.2">
      <c r="A29" t="s">
        <v>33</v>
      </c>
      <c r="C29" s="26">
        <v>44808.406000000003</v>
      </c>
      <c r="D29" s="26"/>
      <c r="E29">
        <f t="shared" si="0"/>
        <v>3253.0080124183974</v>
      </c>
      <c r="F29">
        <f t="shared" si="1"/>
        <v>3253</v>
      </c>
      <c r="G29">
        <f t="shared" si="2"/>
        <v>1.2694270044448785E-3</v>
      </c>
      <c r="I29">
        <f t="shared" si="5"/>
        <v>1.2694270044448785E-3</v>
      </c>
      <c r="O29">
        <f t="shared" ca="1" si="3"/>
        <v>-3.8104003422028847E-4</v>
      </c>
      <c r="Q29" s="2">
        <f t="shared" si="4"/>
        <v>29789.906000000003</v>
      </c>
      <c r="AA29">
        <v>34</v>
      </c>
      <c r="AC29" t="s">
        <v>32</v>
      </c>
      <c r="AE29" t="s">
        <v>29</v>
      </c>
    </row>
    <row r="30" spans="1:31" x14ac:dyDescent="0.2">
      <c r="A30" t="s">
        <v>33</v>
      </c>
      <c r="C30" s="26">
        <v>44809.353999999999</v>
      </c>
      <c r="D30" s="26"/>
      <c r="E30">
        <f t="shared" si="0"/>
        <v>3258.9916354315446</v>
      </c>
      <c r="F30">
        <f t="shared" si="1"/>
        <v>3259</v>
      </c>
      <c r="G30">
        <f t="shared" si="2"/>
        <v>-1.3252189964987338E-3</v>
      </c>
      <c r="I30">
        <f t="shared" si="5"/>
        <v>-1.3252189964987338E-3</v>
      </c>
      <c r="O30">
        <f t="shared" ca="1" si="3"/>
        <v>-3.8070931050819811E-4</v>
      </c>
      <c r="Q30" s="2">
        <f t="shared" si="4"/>
        <v>29790.853999999999</v>
      </c>
      <c r="AA30">
        <v>15</v>
      </c>
      <c r="AC30" t="s">
        <v>32</v>
      </c>
      <c r="AE30" t="s">
        <v>29</v>
      </c>
    </row>
    <row r="31" spans="1:31" x14ac:dyDescent="0.2">
      <c r="A31" t="s">
        <v>33</v>
      </c>
      <c r="C31" s="26">
        <v>44809.355000000003</v>
      </c>
      <c r="D31" s="26"/>
      <c r="E31">
        <f t="shared" si="0"/>
        <v>3258.9979472701907</v>
      </c>
      <c r="F31">
        <f t="shared" si="1"/>
        <v>3259</v>
      </c>
      <c r="G31">
        <f t="shared" si="2"/>
        <v>-3.2521899265702814E-4</v>
      </c>
      <c r="I31">
        <f t="shared" si="5"/>
        <v>-3.2521899265702814E-4</v>
      </c>
      <c r="O31">
        <f t="shared" ca="1" si="3"/>
        <v>-3.8070931050819811E-4</v>
      </c>
      <c r="Q31" s="2">
        <f t="shared" si="4"/>
        <v>29790.855000000003</v>
      </c>
      <c r="AA31">
        <v>7</v>
      </c>
      <c r="AC31" t="s">
        <v>27</v>
      </c>
      <c r="AE31" t="s">
        <v>29</v>
      </c>
    </row>
    <row r="32" spans="1:31" x14ac:dyDescent="0.2">
      <c r="A32" t="s">
        <v>33</v>
      </c>
      <c r="C32" s="26">
        <v>44811.415000000001</v>
      </c>
      <c r="D32" s="26"/>
      <c r="E32">
        <f t="shared" si="0"/>
        <v>3272.0003348304358</v>
      </c>
      <c r="F32">
        <f t="shared" si="1"/>
        <v>3272</v>
      </c>
      <c r="G32">
        <f t="shared" si="2"/>
        <v>5.3048002882860601E-5</v>
      </c>
      <c r="I32">
        <f t="shared" si="5"/>
        <v>5.3048002882860601E-5</v>
      </c>
      <c r="O32">
        <f t="shared" ca="1" si="3"/>
        <v>-3.7999274246533564E-4</v>
      </c>
      <c r="Q32" s="2">
        <f t="shared" si="4"/>
        <v>29792.915000000001</v>
      </c>
      <c r="AA32">
        <v>10</v>
      </c>
      <c r="AC32" t="s">
        <v>27</v>
      </c>
      <c r="AE32" t="s">
        <v>29</v>
      </c>
    </row>
    <row r="33" spans="1:31" x14ac:dyDescent="0.2">
      <c r="A33" t="s">
        <v>33</v>
      </c>
      <c r="C33" s="26">
        <v>44811.415000000001</v>
      </c>
      <c r="D33" s="26"/>
      <c r="E33">
        <f t="shared" si="0"/>
        <v>3272.0003348304358</v>
      </c>
      <c r="F33">
        <f t="shared" si="1"/>
        <v>3272</v>
      </c>
      <c r="G33">
        <f t="shared" si="2"/>
        <v>5.3048002882860601E-5</v>
      </c>
      <c r="I33">
        <f t="shared" si="5"/>
        <v>5.3048002882860601E-5</v>
      </c>
      <c r="O33">
        <f t="shared" ca="1" si="3"/>
        <v>-3.7999274246533564E-4</v>
      </c>
      <c r="Q33" s="2">
        <f t="shared" si="4"/>
        <v>29792.915000000001</v>
      </c>
      <c r="AA33">
        <v>17</v>
      </c>
      <c r="AC33" t="s">
        <v>32</v>
      </c>
      <c r="AE33" t="s">
        <v>29</v>
      </c>
    </row>
    <row r="34" spans="1:31" x14ac:dyDescent="0.2">
      <c r="A34" t="s">
        <v>33</v>
      </c>
      <c r="C34" s="26">
        <v>44811.415000000001</v>
      </c>
      <c r="D34" s="26"/>
      <c r="E34">
        <f t="shared" si="0"/>
        <v>3272.0003348304358</v>
      </c>
      <c r="F34">
        <f t="shared" si="1"/>
        <v>3272</v>
      </c>
      <c r="G34">
        <f t="shared" si="2"/>
        <v>5.3048002882860601E-5</v>
      </c>
      <c r="I34">
        <f t="shared" si="5"/>
        <v>5.3048002882860601E-5</v>
      </c>
      <c r="O34">
        <f t="shared" ca="1" si="3"/>
        <v>-3.7999274246533564E-4</v>
      </c>
      <c r="Q34" s="2">
        <f t="shared" si="4"/>
        <v>29792.915000000001</v>
      </c>
      <c r="AA34">
        <v>8</v>
      </c>
      <c r="AC34" t="s">
        <v>34</v>
      </c>
      <c r="AE34" t="s">
        <v>29</v>
      </c>
    </row>
    <row r="35" spans="1:31" x14ac:dyDescent="0.2">
      <c r="A35" t="s">
        <v>33</v>
      </c>
      <c r="C35" s="26">
        <v>44812.364999999998</v>
      </c>
      <c r="D35" s="26"/>
      <c r="E35">
        <f t="shared" si="0"/>
        <v>3277.9965815208284</v>
      </c>
      <c r="F35">
        <f t="shared" si="1"/>
        <v>3278</v>
      </c>
      <c r="G35">
        <f t="shared" si="2"/>
        <v>-5.4159799765329808E-4</v>
      </c>
      <c r="I35">
        <f t="shared" si="5"/>
        <v>-5.4159799765329808E-4</v>
      </c>
      <c r="O35">
        <f t="shared" ca="1" si="3"/>
        <v>-3.7966201875324522E-4</v>
      </c>
      <c r="Q35" s="2">
        <f t="shared" si="4"/>
        <v>29793.864999999998</v>
      </c>
      <c r="AA35">
        <v>16</v>
      </c>
      <c r="AC35" t="s">
        <v>35</v>
      </c>
      <c r="AE35" t="s">
        <v>29</v>
      </c>
    </row>
    <row r="36" spans="1:31" x14ac:dyDescent="0.2">
      <c r="A36" t="s">
        <v>33</v>
      </c>
      <c r="C36" s="26">
        <v>44812.366000000002</v>
      </c>
      <c r="D36" s="26"/>
      <c r="E36">
        <f t="shared" si="0"/>
        <v>3278.002893359474</v>
      </c>
      <c r="F36">
        <f t="shared" si="1"/>
        <v>3278</v>
      </c>
      <c r="G36">
        <f t="shared" si="2"/>
        <v>4.5840200618840754E-4</v>
      </c>
      <c r="I36">
        <f t="shared" si="5"/>
        <v>4.5840200618840754E-4</v>
      </c>
      <c r="O36">
        <f t="shared" ca="1" si="3"/>
        <v>-3.7966201875324522E-4</v>
      </c>
      <c r="Q36" s="2">
        <f t="shared" si="4"/>
        <v>29793.866000000002</v>
      </c>
      <c r="AA36">
        <v>10</v>
      </c>
      <c r="AC36" t="s">
        <v>34</v>
      </c>
      <c r="AE36" t="s">
        <v>29</v>
      </c>
    </row>
    <row r="37" spans="1:31" x14ac:dyDescent="0.2">
      <c r="A37" t="s">
        <v>33</v>
      </c>
      <c r="C37" s="26">
        <v>44812.366000000002</v>
      </c>
      <c r="D37" s="26"/>
      <c r="E37">
        <f t="shared" si="0"/>
        <v>3278.002893359474</v>
      </c>
      <c r="F37">
        <f t="shared" si="1"/>
        <v>3278</v>
      </c>
      <c r="G37">
        <f t="shared" si="2"/>
        <v>4.5840200618840754E-4</v>
      </c>
      <c r="I37">
        <f t="shared" si="5"/>
        <v>4.5840200618840754E-4</v>
      </c>
      <c r="O37">
        <f t="shared" ca="1" si="3"/>
        <v>-3.7966201875324522E-4</v>
      </c>
      <c r="Q37" s="2">
        <f t="shared" si="4"/>
        <v>29793.866000000002</v>
      </c>
      <c r="AA37">
        <v>24</v>
      </c>
      <c r="AC37" t="s">
        <v>32</v>
      </c>
      <c r="AE37" t="s">
        <v>29</v>
      </c>
    </row>
    <row r="38" spans="1:31" x14ac:dyDescent="0.2">
      <c r="A38" t="s">
        <v>33</v>
      </c>
      <c r="C38" s="26">
        <v>44817.436999999998</v>
      </c>
      <c r="D38" s="26"/>
      <c r="E38">
        <f t="shared" si="0"/>
        <v>3310.0102270090028</v>
      </c>
      <c r="F38">
        <f t="shared" si="1"/>
        <v>3310</v>
      </c>
      <c r="G38">
        <f t="shared" si="2"/>
        <v>1.620290000573732E-3</v>
      </c>
      <c r="I38">
        <f t="shared" si="5"/>
        <v>1.620290000573732E-3</v>
      </c>
      <c r="O38">
        <f t="shared" ca="1" si="3"/>
        <v>-3.7789815895542987E-4</v>
      </c>
      <c r="Q38" s="2">
        <f t="shared" si="4"/>
        <v>29798.936999999998</v>
      </c>
      <c r="AA38">
        <v>29</v>
      </c>
      <c r="AC38" t="s">
        <v>32</v>
      </c>
      <c r="AE38" t="s">
        <v>29</v>
      </c>
    </row>
    <row r="39" spans="1:31" x14ac:dyDescent="0.2">
      <c r="A39" t="s">
        <v>33</v>
      </c>
      <c r="C39" s="26">
        <v>44848.33</v>
      </c>
      <c r="D39" s="26"/>
      <c r="E39">
        <f t="shared" si="0"/>
        <v>3505.0018575425729</v>
      </c>
      <c r="F39">
        <f t="shared" si="1"/>
        <v>3505</v>
      </c>
      <c r="G39">
        <f t="shared" si="2"/>
        <v>2.942950013675727E-4</v>
      </c>
      <c r="I39">
        <f t="shared" si="5"/>
        <v>2.942950013675727E-4</v>
      </c>
      <c r="O39">
        <f t="shared" ca="1" si="3"/>
        <v>-3.6714963831249259E-4</v>
      </c>
      <c r="Q39" s="2">
        <f t="shared" si="4"/>
        <v>29829.83</v>
      </c>
      <c r="AA39">
        <v>27</v>
      </c>
      <c r="AC39" t="s">
        <v>32</v>
      </c>
      <c r="AE39" t="s">
        <v>29</v>
      </c>
    </row>
    <row r="40" spans="1:31" x14ac:dyDescent="0.2">
      <c r="A40" t="s">
        <v>33</v>
      </c>
      <c r="C40" s="26">
        <v>44869.243000000002</v>
      </c>
      <c r="D40" s="26"/>
      <c r="E40">
        <f t="shared" si="0"/>
        <v>3637.0013386336991</v>
      </c>
      <c r="F40">
        <f t="shared" si="1"/>
        <v>3637</v>
      </c>
      <c r="G40">
        <f t="shared" si="2"/>
        <v>2.1208300313446671E-4</v>
      </c>
      <c r="I40">
        <f t="shared" si="5"/>
        <v>2.1208300313446671E-4</v>
      </c>
      <c r="O40">
        <f t="shared" ca="1" si="3"/>
        <v>-3.5987371664650427E-4</v>
      </c>
      <c r="Q40" s="2">
        <f t="shared" si="4"/>
        <v>29850.743000000002</v>
      </c>
      <c r="AA40">
        <v>20</v>
      </c>
      <c r="AC40" t="s">
        <v>32</v>
      </c>
      <c r="AE40" t="s">
        <v>29</v>
      </c>
    </row>
    <row r="41" spans="1:31" x14ac:dyDescent="0.2">
      <c r="A41" t="s">
        <v>36</v>
      </c>
      <c r="C41" s="26">
        <v>44987.591999999997</v>
      </c>
      <c r="D41" s="26"/>
      <c r="E41">
        <f t="shared" si="0"/>
        <v>4384.0011276478363</v>
      </c>
      <c r="F41">
        <f t="shared" si="1"/>
        <v>4384</v>
      </c>
      <c r="G41">
        <f t="shared" si="2"/>
        <v>1.7865600239019841E-4</v>
      </c>
      <c r="I41">
        <f t="shared" si="5"/>
        <v>1.7865600239019841E-4</v>
      </c>
      <c r="O41">
        <f t="shared" ca="1" si="3"/>
        <v>-3.1869861449125217E-4</v>
      </c>
      <c r="Q41" s="2">
        <f t="shared" si="4"/>
        <v>29969.091999999997</v>
      </c>
      <c r="AA41">
        <v>6</v>
      </c>
      <c r="AC41" t="s">
        <v>27</v>
      </c>
      <c r="AE41" t="s">
        <v>29</v>
      </c>
    </row>
    <row r="42" spans="1:31" x14ac:dyDescent="0.2">
      <c r="A42" t="s">
        <v>36</v>
      </c>
      <c r="C42" s="26">
        <v>44994.720999999998</v>
      </c>
      <c r="D42" s="26"/>
      <c r="E42">
        <f t="shared" si="0"/>
        <v>4428.9982251804104</v>
      </c>
      <c r="F42">
        <f t="shared" si="1"/>
        <v>4429</v>
      </c>
      <c r="G42">
        <f t="shared" si="2"/>
        <v>-2.8118900081608444E-4</v>
      </c>
      <c r="I42">
        <f t="shared" si="5"/>
        <v>-2.8118900081608444E-4</v>
      </c>
      <c r="O42">
        <f t="shared" ca="1" si="3"/>
        <v>-3.1621818665057428E-4</v>
      </c>
      <c r="Q42" s="2">
        <f t="shared" si="4"/>
        <v>29976.220999999998</v>
      </c>
      <c r="AA42">
        <v>9</v>
      </c>
      <c r="AC42" t="s">
        <v>27</v>
      </c>
      <c r="AE42" t="s">
        <v>29</v>
      </c>
    </row>
    <row r="43" spans="1:31" x14ac:dyDescent="0.2">
      <c r="A43" t="s">
        <v>37</v>
      </c>
      <c r="C43" s="26">
        <v>45053.497000000003</v>
      </c>
      <c r="D43" s="26"/>
      <c r="E43">
        <f t="shared" si="0"/>
        <v>4799.9828519968669</v>
      </c>
      <c r="F43">
        <f t="shared" si="1"/>
        <v>4800</v>
      </c>
      <c r="G43">
        <f t="shared" si="2"/>
        <v>-2.716799994232133E-3</v>
      </c>
      <c r="I43">
        <f t="shared" si="5"/>
        <v>-2.716799994232133E-3</v>
      </c>
      <c r="O43">
        <f t="shared" ca="1" si="3"/>
        <v>-2.9576843711965261E-4</v>
      </c>
      <c r="Q43" s="2">
        <f t="shared" si="4"/>
        <v>30034.997000000003</v>
      </c>
      <c r="AA43">
        <v>6</v>
      </c>
      <c r="AC43" t="s">
        <v>27</v>
      </c>
      <c r="AE43" t="s">
        <v>29</v>
      </c>
    </row>
    <row r="44" spans="1:31" x14ac:dyDescent="0.2">
      <c r="A44" t="s">
        <v>38</v>
      </c>
      <c r="C44" s="26">
        <v>45061.578999999998</v>
      </c>
      <c r="D44" s="26"/>
      <c r="E44">
        <f t="shared" si="0"/>
        <v>4850.995131735679</v>
      </c>
      <c r="F44">
        <f t="shared" si="1"/>
        <v>4851</v>
      </c>
      <c r="G44">
        <f t="shared" si="2"/>
        <v>-7.7129100100137293E-4</v>
      </c>
      <c r="I44">
        <f t="shared" si="5"/>
        <v>-7.7129100100137293E-4</v>
      </c>
      <c r="O44">
        <f t="shared" ca="1" si="3"/>
        <v>-2.9295728556688437E-4</v>
      </c>
      <c r="Q44" s="2">
        <f t="shared" si="4"/>
        <v>30043.078999999998</v>
      </c>
      <c r="AA44">
        <v>6</v>
      </c>
      <c r="AC44" t="s">
        <v>27</v>
      </c>
      <c r="AE44" t="s">
        <v>29</v>
      </c>
    </row>
    <row r="45" spans="1:31" x14ac:dyDescent="0.2">
      <c r="A45" t="s">
        <v>39</v>
      </c>
      <c r="C45" s="26">
        <v>45101.504999999997</v>
      </c>
      <c r="D45" s="26"/>
      <c r="E45">
        <f t="shared" si="0"/>
        <v>5103.0016005371008</v>
      </c>
      <c r="F45">
        <f t="shared" si="1"/>
        <v>5103</v>
      </c>
      <c r="G45">
        <f t="shared" si="2"/>
        <v>2.5357699632877484E-4</v>
      </c>
      <c r="I45">
        <f t="shared" si="5"/>
        <v>2.5357699632877484E-4</v>
      </c>
      <c r="O45">
        <f t="shared" ca="1" si="3"/>
        <v>-2.7906688965908849E-4</v>
      </c>
      <c r="Q45" s="2">
        <f t="shared" si="4"/>
        <v>30083.004999999997</v>
      </c>
      <c r="AA45">
        <v>23</v>
      </c>
      <c r="AC45" t="s">
        <v>32</v>
      </c>
      <c r="AE45" t="s">
        <v>29</v>
      </c>
    </row>
    <row r="46" spans="1:31" x14ac:dyDescent="0.2">
      <c r="A46" t="s">
        <v>38</v>
      </c>
      <c r="C46" s="26">
        <v>45104.514000000003</v>
      </c>
      <c r="D46" s="26"/>
      <c r="E46">
        <f t="shared" si="0"/>
        <v>5121.9939229491847</v>
      </c>
      <c r="F46">
        <f t="shared" si="1"/>
        <v>5122</v>
      </c>
      <c r="G46">
        <f t="shared" si="2"/>
        <v>-9.6280199795728549E-4</v>
      </c>
      <c r="I46">
        <f t="shared" si="5"/>
        <v>-9.6280199795728549E-4</v>
      </c>
      <c r="O46">
        <f t="shared" ca="1" si="3"/>
        <v>-2.7801959790413561E-4</v>
      </c>
      <c r="Q46" s="2">
        <f t="shared" si="4"/>
        <v>30086.014000000003</v>
      </c>
      <c r="AA46">
        <v>6</v>
      </c>
      <c r="AC46" t="s">
        <v>27</v>
      </c>
      <c r="AE46" t="s">
        <v>29</v>
      </c>
    </row>
    <row r="47" spans="1:31" x14ac:dyDescent="0.2">
      <c r="A47" t="s">
        <v>39</v>
      </c>
      <c r="C47" s="26">
        <v>45114.495999999999</v>
      </c>
      <c r="D47" s="26"/>
      <c r="E47">
        <f t="shared" si="0"/>
        <v>5184.9986960688284</v>
      </c>
      <c r="F47">
        <f t="shared" si="1"/>
        <v>5185</v>
      </c>
      <c r="G47">
        <f t="shared" si="2"/>
        <v>-2.0658499852288514E-4</v>
      </c>
      <c r="I47">
        <f t="shared" si="5"/>
        <v>-2.0658499852288514E-4</v>
      </c>
      <c r="O47">
        <f t="shared" ca="1" si="3"/>
        <v>-2.7454699892718665E-4</v>
      </c>
      <c r="Q47" s="2">
        <f t="shared" si="4"/>
        <v>30095.995999999999</v>
      </c>
      <c r="AA47">
        <v>23</v>
      </c>
      <c r="AC47" t="s">
        <v>32</v>
      </c>
      <c r="AE47" t="s">
        <v>29</v>
      </c>
    </row>
    <row r="48" spans="1:31" x14ac:dyDescent="0.2">
      <c r="A48" t="s">
        <v>38</v>
      </c>
      <c r="C48" s="26">
        <v>45115.447</v>
      </c>
      <c r="D48" s="26"/>
      <c r="E48">
        <f t="shared" si="0"/>
        <v>5191.0012545978661</v>
      </c>
      <c r="F48">
        <f t="shared" si="1"/>
        <v>5191</v>
      </c>
      <c r="G48">
        <f t="shared" si="2"/>
        <v>1.987690047826618E-4</v>
      </c>
      <c r="I48">
        <f t="shared" si="5"/>
        <v>1.987690047826618E-4</v>
      </c>
      <c r="O48">
        <f t="shared" ca="1" si="3"/>
        <v>-2.742162752150963E-4</v>
      </c>
      <c r="Q48" s="2">
        <f t="shared" si="4"/>
        <v>30096.947</v>
      </c>
      <c r="AA48">
        <v>11</v>
      </c>
      <c r="AC48" t="s">
        <v>27</v>
      </c>
      <c r="AE48" t="s">
        <v>29</v>
      </c>
    </row>
    <row r="49" spans="1:31" x14ac:dyDescent="0.2">
      <c r="A49" t="s">
        <v>38</v>
      </c>
      <c r="C49" s="26">
        <v>45115.447</v>
      </c>
      <c r="D49" s="26"/>
      <c r="E49">
        <f t="shared" si="0"/>
        <v>5191.0012545978661</v>
      </c>
      <c r="F49">
        <f t="shared" si="1"/>
        <v>5191</v>
      </c>
      <c r="G49">
        <f t="shared" si="2"/>
        <v>1.987690047826618E-4</v>
      </c>
      <c r="I49">
        <f t="shared" si="5"/>
        <v>1.987690047826618E-4</v>
      </c>
      <c r="O49">
        <f t="shared" ca="1" si="3"/>
        <v>-2.742162752150963E-4</v>
      </c>
      <c r="Q49" s="2">
        <f t="shared" si="4"/>
        <v>30096.947</v>
      </c>
      <c r="AA49">
        <v>12</v>
      </c>
      <c r="AC49" t="s">
        <v>40</v>
      </c>
      <c r="AE49" t="s">
        <v>29</v>
      </c>
    </row>
    <row r="50" spans="1:31" x14ac:dyDescent="0.2">
      <c r="A50" t="s">
        <v>39</v>
      </c>
      <c r="C50" s="26">
        <v>45139.529000000002</v>
      </c>
      <c r="D50" s="26"/>
      <c r="E50">
        <f t="shared" si="0"/>
        <v>5343.0029522804907</v>
      </c>
      <c r="F50">
        <f t="shared" si="1"/>
        <v>5343</v>
      </c>
      <c r="G50">
        <f t="shared" si="2"/>
        <v>4.6773700159974396E-4</v>
      </c>
      <c r="I50">
        <f t="shared" si="5"/>
        <v>4.6773700159974396E-4</v>
      </c>
      <c r="O50">
        <f t="shared" ca="1" si="3"/>
        <v>-2.6583794117547338E-4</v>
      </c>
      <c r="Q50" s="2">
        <f t="shared" si="4"/>
        <v>30121.029000000002</v>
      </c>
      <c r="AA50">
        <v>27</v>
      </c>
      <c r="AC50" t="s">
        <v>32</v>
      </c>
      <c r="AE50" t="s">
        <v>29</v>
      </c>
    </row>
    <row r="51" spans="1:31" x14ac:dyDescent="0.2">
      <c r="A51" t="s">
        <v>39</v>
      </c>
      <c r="C51" s="26">
        <v>45142.538</v>
      </c>
      <c r="D51" s="26"/>
      <c r="E51">
        <f t="shared" si="0"/>
        <v>5361.9952746925283</v>
      </c>
      <c r="F51">
        <f t="shared" si="1"/>
        <v>5362</v>
      </c>
      <c r="G51">
        <f t="shared" si="2"/>
        <v>-7.4864199996227399E-4</v>
      </c>
      <c r="I51">
        <f t="shared" si="5"/>
        <v>-7.4864199996227399E-4</v>
      </c>
      <c r="O51">
        <f t="shared" ca="1" si="3"/>
        <v>-2.647906494205205E-4</v>
      </c>
      <c r="Q51" s="2">
        <f t="shared" si="4"/>
        <v>30124.038</v>
      </c>
      <c r="AA51">
        <v>28</v>
      </c>
      <c r="AC51" t="s">
        <v>32</v>
      </c>
      <c r="AE51" t="s">
        <v>29</v>
      </c>
    </row>
    <row r="52" spans="1:31" x14ac:dyDescent="0.2">
      <c r="A52" t="s">
        <v>39</v>
      </c>
      <c r="C52" s="26">
        <v>45148.398999999998</v>
      </c>
      <c r="D52" s="26"/>
      <c r="E52">
        <f t="shared" si="0"/>
        <v>5398.9889608530366</v>
      </c>
      <c r="F52">
        <f t="shared" si="1"/>
        <v>5399</v>
      </c>
      <c r="G52">
        <f t="shared" si="2"/>
        <v>-1.7489590027253143E-3</v>
      </c>
      <c r="I52">
        <f t="shared" si="5"/>
        <v>-1.7489590027253143E-3</v>
      </c>
      <c r="O52">
        <f t="shared" ca="1" si="3"/>
        <v>-2.6275118652929649E-4</v>
      </c>
      <c r="Q52" s="2">
        <f t="shared" si="4"/>
        <v>30129.898999999998</v>
      </c>
      <c r="AA52">
        <v>25</v>
      </c>
      <c r="AC52" t="s">
        <v>32</v>
      </c>
      <c r="AE52" t="s">
        <v>29</v>
      </c>
    </row>
    <row r="53" spans="1:31" x14ac:dyDescent="0.2">
      <c r="A53" t="s">
        <v>41</v>
      </c>
      <c r="C53" s="26">
        <v>45208.286</v>
      </c>
      <c r="D53" s="26"/>
      <c r="E53">
        <f t="shared" ref="E53:E84" si="6">+(C53-C$7)/C$8</f>
        <v>5776.9860403779448</v>
      </c>
      <c r="F53">
        <f t="shared" ref="F53:F84" si="7">ROUND(2*E53,0)/2</f>
        <v>5777</v>
      </c>
      <c r="G53">
        <f t="shared" si="2"/>
        <v>-2.2116569962236099E-3</v>
      </c>
      <c r="I53">
        <f t="shared" si="5"/>
        <v>-2.2116569962236099E-3</v>
      </c>
      <c r="O53">
        <f t="shared" ref="O53:O84" ca="1" si="8">+C$11+C$12*$F53</f>
        <v>-2.4191559266760265E-4</v>
      </c>
      <c r="Q53" s="2">
        <f t="shared" ref="Q53:Q84" si="9">+C53-15018.5</f>
        <v>30189.786</v>
      </c>
      <c r="AA53">
        <v>5</v>
      </c>
      <c r="AC53" t="s">
        <v>27</v>
      </c>
      <c r="AE53" t="s">
        <v>29</v>
      </c>
    </row>
    <row r="54" spans="1:31" x14ac:dyDescent="0.2">
      <c r="A54" t="s">
        <v>42</v>
      </c>
      <c r="C54" s="26">
        <v>45358.641000000003</v>
      </c>
      <c r="D54" s="26"/>
      <c r="E54">
        <f t="shared" si="6"/>
        <v>6726.0025363113964</v>
      </c>
      <c r="F54">
        <f t="shared" si="7"/>
        <v>6726</v>
      </c>
      <c r="G54">
        <f t="shared" si="2"/>
        <v>4.0183400415116921E-4</v>
      </c>
      <c r="I54">
        <f t="shared" si="5"/>
        <v>4.0183400415116921E-4</v>
      </c>
      <c r="O54">
        <f t="shared" ca="1" si="8"/>
        <v>-1.8960612553864116E-4</v>
      </c>
      <c r="Q54" s="2">
        <f t="shared" si="9"/>
        <v>30340.141000000003</v>
      </c>
      <c r="AA54">
        <v>8</v>
      </c>
      <c r="AC54" t="s">
        <v>27</v>
      </c>
      <c r="AE54" t="s">
        <v>29</v>
      </c>
    </row>
    <row r="55" spans="1:31" x14ac:dyDescent="0.2">
      <c r="A55" t="s">
        <v>43</v>
      </c>
      <c r="C55" s="26">
        <v>45385.574000000001</v>
      </c>
      <c r="D55" s="26"/>
      <c r="E55">
        <f t="shared" si="6"/>
        <v>6895.9992859038439</v>
      </c>
      <c r="F55">
        <f t="shared" si="7"/>
        <v>6896</v>
      </c>
      <c r="G55">
        <f t="shared" si="2"/>
        <v>-1.1313599679851905E-4</v>
      </c>
      <c r="I55">
        <f t="shared" si="5"/>
        <v>-1.1313599679851905E-4</v>
      </c>
      <c r="O55">
        <f t="shared" ca="1" si="8"/>
        <v>-1.8023562036274712E-4</v>
      </c>
      <c r="Q55" s="2">
        <f t="shared" si="9"/>
        <v>30367.074000000001</v>
      </c>
      <c r="AA55">
        <v>7</v>
      </c>
      <c r="AC55" t="s">
        <v>27</v>
      </c>
      <c r="AE55" t="s">
        <v>29</v>
      </c>
    </row>
    <row r="56" spans="1:31" x14ac:dyDescent="0.2">
      <c r="A56" t="s">
        <v>44</v>
      </c>
      <c r="C56" s="26">
        <v>45432.404000000002</v>
      </c>
      <c r="D56" s="27" t="s">
        <v>89</v>
      </c>
      <c r="E56">
        <f t="shared" si="6"/>
        <v>7191.5826885480137</v>
      </c>
      <c r="F56">
        <f t="shared" si="7"/>
        <v>7191.5</v>
      </c>
      <c r="I56" s="10">
        <v>1.310054850182496E-2</v>
      </c>
      <c r="O56">
        <f t="shared" ca="1" si="8"/>
        <v>-1.6394747754229597E-4</v>
      </c>
      <c r="Q56" s="2">
        <f t="shared" si="9"/>
        <v>30413.904000000002</v>
      </c>
      <c r="AA56">
        <v>20</v>
      </c>
      <c r="AC56" t="s">
        <v>32</v>
      </c>
      <c r="AE56" t="s">
        <v>29</v>
      </c>
    </row>
    <row r="57" spans="1:31" x14ac:dyDescent="0.2">
      <c r="A57" t="s">
        <v>44</v>
      </c>
      <c r="C57" s="26">
        <v>45432.440999999999</v>
      </c>
      <c r="D57" s="27" t="s">
        <v>89</v>
      </c>
      <c r="E57">
        <f t="shared" si="6"/>
        <v>7191.8162265769879</v>
      </c>
      <c r="F57">
        <f t="shared" si="7"/>
        <v>7192</v>
      </c>
      <c r="I57" s="10">
        <v>-2.9115671997715253E-2</v>
      </c>
      <c r="O57">
        <f t="shared" ca="1" si="8"/>
        <v>-1.6391991723295512E-4</v>
      </c>
      <c r="Q57" s="2">
        <f t="shared" si="9"/>
        <v>30413.940999999999</v>
      </c>
      <c r="AA57">
        <v>18</v>
      </c>
      <c r="AC57" t="s">
        <v>32</v>
      </c>
      <c r="AE57" t="s">
        <v>29</v>
      </c>
    </row>
    <row r="58" spans="1:31" x14ac:dyDescent="0.2">
      <c r="A58" t="s">
        <v>44</v>
      </c>
      <c r="C58" s="26">
        <v>45432.440999999999</v>
      </c>
      <c r="D58" s="27" t="s">
        <v>89</v>
      </c>
      <c r="E58">
        <f t="shared" si="6"/>
        <v>7191.8162265769879</v>
      </c>
      <c r="F58">
        <f t="shared" si="7"/>
        <v>7192</v>
      </c>
      <c r="I58" s="10">
        <v>-2.9115671997715253E-2</v>
      </c>
      <c r="O58">
        <f t="shared" ca="1" si="8"/>
        <v>-1.6391991723295512E-4</v>
      </c>
      <c r="Q58" s="2">
        <f t="shared" si="9"/>
        <v>30413.940999999999</v>
      </c>
      <c r="AA58">
        <v>8</v>
      </c>
      <c r="AC58" t="s">
        <v>27</v>
      </c>
      <c r="AE58" t="s">
        <v>29</v>
      </c>
    </row>
    <row r="59" spans="1:31" x14ac:dyDescent="0.2">
      <c r="A59" t="s">
        <v>44</v>
      </c>
      <c r="C59" s="26">
        <v>45432.449000000001</v>
      </c>
      <c r="D59" s="27" t="s">
        <v>89</v>
      </c>
      <c r="E59">
        <f t="shared" si="6"/>
        <v>7191.86672128597</v>
      </c>
      <c r="F59">
        <f t="shared" si="7"/>
        <v>7192</v>
      </c>
      <c r="I59" s="10">
        <v>-2.1115671996085439E-2</v>
      </c>
      <c r="O59">
        <f t="shared" ca="1" si="8"/>
        <v>-1.6391991723295512E-4</v>
      </c>
      <c r="Q59" s="2">
        <f t="shared" si="9"/>
        <v>30413.949000000001</v>
      </c>
      <c r="AA59">
        <v>17</v>
      </c>
      <c r="AC59" t="s">
        <v>32</v>
      </c>
      <c r="AE59" t="s">
        <v>29</v>
      </c>
    </row>
    <row r="60" spans="1:31" x14ac:dyDescent="0.2">
      <c r="A60" t="s">
        <v>44</v>
      </c>
      <c r="C60" s="26">
        <v>45432.468999999997</v>
      </c>
      <c r="D60" s="26"/>
      <c r="E60">
        <f t="shared" si="6"/>
        <v>7191.9929580583794</v>
      </c>
      <c r="F60">
        <f t="shared" si="7"/>
        <v>7192</v>
      </c>
      <c r="G60">
        <f t="shared" ref="G60:G91" si="10">+C60-(C$7+F60*C$8)</f>
        <v>-1.1156719992868602E-3</v>
      </c>
      <c r="I60">
        <f>+G60</f>
        <v>-1.1156719992868602E-3</v>
      </c>
      <c r="O60">
        <f t="shared" ca="1" si="8"/>
        <v>-1.6391991723295512E-4</v>
      </c>
      <c r="Q60" s="2">
        <f t="shared" si="9"/>
        <v>30413.968999999997</v>
      </c>
      <c r="AA60">
        <v>9</v>
      </c>
      <c r="AC60" t="s">
        <v>27</v>
      </c>
      <c r="AE60" t="s">
        <v>29</v>
      </c>
    </row>
    <row r="61" spans="1:31" x14ac:dyDescent="0.2">
      <c r="A61" t="s">
        <v>44</v>
      </c>
      <c r="C61" s="26">
        <v>45432.47</v>
      </c>
      <c r="D61" s="26"/>
      <c r="E61">
        <f t="shared" si="6"/>
        <v>7191.9992698970254</v>
      </c>
      <c r="F61">
        <f t="shared" si="7"/>
        <v>7192</v>
      </c>
      <c r="G61">
        <f t="shared" si="10"/>
        <v>-1.1567199544515461E-4</v>
      </c>
      <c r="I61">
        <f>+G61</f>
        <v>-1.1567199544515461E-4</v>
      </c>
      <c r="O61">
        <f t="shared" ca="1" si="8"/>
        <v>-1.6391991723295512E-4</v>
      </c>
      <c r="Q61" s="2">
        <f t="shared" si="9"/>
        <v>30413.97</v>
      </c>
      <c r="AA61">
        <v>18</v>
      </c>
      <c r="AC61" t="s">
        <v>32</v>
      </c>
      <c r="AE61" t="s">
        <v>29</v>
      </c>
    </row>
    <row r="62" spans="1:31" x14ac:dyDescent="0.2">
      <c r="A62" t="s">
        <v>44</v>
      </c>
      <c r="C62" s="26">
        <v>45432.47</v>
      </c>
      <c r="D62" s="26"/>
      <c r="E62">
        <f t="shared" si="6"/>
        <v>7191.9992698970254</v>
      </c>
      <c r="F62">
        <f t="shared" si="7"/>
        <v>7192</v>
      </c>
      <c r="G62">
        <f t="shared" si="10"/>
        <v>-1.1567199544515461E-4</v>
      </c>
      <c r="I62">
        <f>+G62</f>
        <v>-1.1567199544515461E-4</v>
      </c>
      <c r="O62">
        <f t="shared" ca="1" si="8"/>
        <v>-1.6391991723295512E-4</v>
      </c>
      <c r="Q62" s="2">
        <f t="shared" si="9"/>
        <v>30413.97</v>
      </c>
      <c r="AA62">
        <v>9</v>
      </c>
      <c r="AC62" t="s">
        <v>31</v>
      </c>
      <c r="AE62" t="s">
        <v>29</v>
      </c>
    </row>
    <row r="63" spans="1:31" x14ac:dyDescent="0.2">
      <c r="A63" s="60" t="s">
        <v>207</v>
      </c>
      <c r="B63" s="61" t="s">
        <v>91</v>
      </c>
      <c r="C63" s="62">
        <v>45439.440999999999</v>
      </c>
      <c r="D63" s="26"/>
      <c r="E63">
        <f t="shared" si="6"/>
        <v>7235.9990969273849</v>
      </c>
      <c r="F63">
        <f t="shared" si="7"/>
        <v>7236</v>
      </c>
      <c r="G63">
        <f t="shared" si="10"/>
        <v>-1.4307600213214755E-4</v>
      </c>
      <c r="M63">
        <f>G63</f>
        <v>-1.4307600213214755E-4</v>
      </c>
      <c r="O63">
        <f t="shared" ca="1" si="8"/>
        <v>-1.6149461001095899E-4</v>
      </c>
      <c r="Q63" s="2">
        <f t="shared" si="9"/>
        <v>30420.940999999999</v>
      </c>
    </row>
    <row r="64" spans="1:31" x14ac:dyDescent="0.2">
      <c r="A64" s="60" t="s">
        <v>207</v>
      </c>
      <c r="B64" s="61" t="s">
        <v>91</v>
      </c>
      <c r="C64" s="62">
        <v>45439.440999999999</v>
      </c>
      <c r="D64" s="26"/>
      <c r="E64">
        <f t="shared" si="6"/>
        <v>7235.9990969273849</v>
      </c>
      <c r="F64">
        <f t="shared" si="7"/>
        <v>7236</v>
      </c>
      <c r="G64">
        <f t="shared" si="10"/>
        <v>-1.4307600213214755E-4</v>
      </c>
      <c r="M64">
        <f>G64</f>
        <v>-1.4307600213214755E-4</v>
      </c>
      <c r="O64">
        <f t="shared" ca="1" si="8"/>
        <v>-1.6149461001095899E-4</v>
      </c>
      <c r="Q64" s="2">
        <f t="shared" si="9"/>
        <v>30420.940999999999</v>
      </c>
    </row>
    <row r="65" spans="1:31" x14ac:dyDescent="0.2">
      <c r="A65" s="60" t="s">
        <v>207</v>
      </c>
      <c r="B65" s="61" t="s">
        <v>91</v>
      </c>
      <c r="C65" s="62">
        <v>45442.449000000001</v>
      </c>
      <c r="D65" s="26"/>
      <c r="E65">
        <f t="shared" si="6"/>
        <v>7254.9851075008237</v>
      </c>
      <c r="F65">
        <f t="shared" si="7"/>
        <v>7255</v>
      </c>
      <c r="G65">
        <f t="shared" si="10"/>
        <v>-2.3594550002599135E-3</v>
      </c>
      <c r="M65">
        <f>G65</f>
        <v>-2.3594550002599135E-3</v>
      </c>
      <c r="O65">
        <f t="shared" ca="1" si="8"/>
        <v>-1.6044731825600611E-4</v>
      </c>
      <c r="Q65" s="2">
        <f t="shared" si="9"/>
        <v>30423.949000000001</v>
      </c>
    </row>
    <row r="66" spans="1:31" x14ac:dyDescent="0.2">
      <c r="A66" s="60" t="s">
        <v>207</v>
      </c>
      <c r="B66" s="61" t="s">
        <v>91</v>
      </c>
      <c r="C66" s="62">
        <v>45459.404000000002</v>
      </c>
      <c r="D66" s="26"/>
      <c r="E66">
        <f t="shared" si="6"/>
        <v>7362.002331328119</v>
      </c>
      <c r="F66">
        <f t="shared" si="7"/>
        <v>7362</v>
      </c>
      <c r="G66">
        <f t="shared" si="10"/>
        <v>3.6935800744686276E-4</v>
      </c>
      <c r="M66">
        <f>G66</f>
        <v>3.6935800744686276E-4</v>
      </c>
      <c r="O66">
        <f t="shared" ca="1" si="8"/>
        <v>-1.5454941205706103E-4</v>
      </c>
      <c r="Q66" s="2">
        <f t="shared" si="9"/>
        <v>30440.904000000002</v>
      </c>
    </row>
    <row r="67" spans="1:31" x14ac:dyDescent="0.2">
      <c r="A67" t="s">
        <v>45</v>
      </c>
      <c r="C67" s="26">
        <v>45548.442999999999</v>
      </c>
      <c r="D67" s="26"/>
      <c r="E67">
        <f t="shared" si="6"/>
        <v>7924.0021303465346</v>
      </c>
      <c r="F67">
        <f t="shared" si="7"/>
        <v>7924</v>
      </c>
      <c r="G67">
        <f t="shared" si="10"/>
        <v>3.3751600130926818E-4</v>
      </c>
      <c r="I67">
        <f t="shared" ref="I67:I98" si="11">+G67</f>
        <v>3.3751600130926818E-4</v>
      </c>
      <c r="O67">
        <f t="shared" ca="1" si="8"/>
        <v>-1.2357162435792896E-4</v>
      </c>
      <c r="Q67" s="2">
        <f t="shared" si="9"/>
        <v>30529.942999999999</v>
      </c>
      <c r="AA67">
        <v>27</v>
      </c>
      <c r="AC67" t="s">
        <v>32</v>
      </c>
      <c r="AE67" t="s">
        <v>29</v>
      </c>
    </row>
    <row r="68" spans="1:31" x14ac:dyDescent="0.2">
      <c r="A68" t="s">
        <v>45</v>
      </c>
      <c r="C68" s="26">
        <v>45548.442999999999</v>
      </c>
      <c r="D68" s="26"/>
      <c r="E68">
        <f t="shared" si="6"/>
        <v>7924.0021303465346</v>
      </c>
      <c r="F68">
        <f t="shared" si="7"/>
        <v>7924</v>
      </c>
      <c r="G68">
        <f t="shared" si="10"/>
        <v>3.3751600130926818E-4</v>
      </c>
      <c r="I68">
        <f t="shared" si="11"/>
        <v>3.3751600130926818E-4</v>
      </c>
      <c r="O68">
        <f t="shared" ca="1" si="8"/>
        <v>-1.2357162435792896E-4</v>
      </c>
      <c r="Q68" s="2">
        <f t="shared" si="9"/>
        <v>30529.942999999999</v>
      </c>
      <c r="AA68">
        <v>9</v>
      </c>
      <c r="AC68" t="s">
        <v>27</v>
      </c>
      <c r="AE68" t="s">
        <v>29</v>
      </c>
    </row>
    <row r="69" spans="1:31" x14ac:dyDescent="0.2">
      <c r="A69" t="s">
        <v>46</v>
      </c>
      <c r="C69" s="26">
        <v>45701.644999999997</v>
      </c>
      <c r="D69" s="26"/>
      <c r="E69">
        <f t="shared" si="6"/>
        <v>8890.9884308353176</v>
      </c>
      <c r="F69">
        <f t="shared" si="7"/>
        <v>8891</v>
      </c>
      <c r="G69">
        <f t="shared" si="10"/>
        <v>-1.832931004173588E-3</v>
      </c>
      <c r="I69">
        <f t="shared" si="11"/>
        <v>-1.832931004173588E-3</v>
      </c>
      <c r="O69">
        <f t="shared" ca="1" si="8"/>
        <v>-7.0269986092696296E-5</v>
      </c>
      <c r="Q69" s="2">
        <f t="shared" si="9"/>
        <v>30683.144999999997</v>
      </c>
      <c r="AA69">
        <v>7</v>
      </c>
      <c r="AC69" t="s">
        <v>27</v>
      </c>
      <c r="AE69" t="s">
        <v>29</v>
      </c>
    </row>
    <row r="70" spans="1:31" x14ac:dyDescent="0.2">
      <c r="A70" t="s">
        <v>47</v>
      </c>
      <c r="C70" s="26">
        <v>45741.572</v>
      </c>
      <c r="D70" s="26"/>
      <c r="E70">
        <f t="shared" si="6"/>
        <v>9143.0012114753845</v>
      </c>
      <c r="F70">
        <f t="shared" si="7"/>
        <v>9143</v>
      </c>
      <c r="G70">
        <f t="shared" si="10"/>
        <v>1.91937004274223E-4</v>
      </c>
      <c r="I70">
        <f t="shared" si="11"/>
        <v>1.91937004274223E-4</v>
      </c>
      <c r="O70">
        <f t="shared" ca="1" si="8"/>
        <v>-5.6379590184900364E-5</v>
      </c>
      <c r="Q70" s="2">
        <f t="shared" si="9"/>
        <v>30723.072</v>
      </c>
      <c r="AA70">
        <v>9</v>
      </c>
      <c r="AC70" t="s">
        <v>27</v>
      </c>
      <c r="AE70" t="s">
        <v>29</v>
      </c>
    </row>
    <row r="71" spans="1:31" x14ac:dyDescent="0.2">
      <c r="A71" t="s">
        <v>47</v>
      </c>
      <c r="C71" s="26">
        <v>45766.603999999999</v>
      </c>
      <c r="D71" s="26"/>
      <c r="E71">
        <f t="shared" si="6"/>
        <v>9300.9991558484016</v>
      </c>
      <c r="F71">
        <f t="shared" si="7"/>
        <v>9301</v>
      </c>
      <c r="G71">
        <f t="shared" si="10"/>
        <v>-1.3374099944485351E-4</v>
      </c>
      <c r="I71">
        <f t="shared" si="11"/>
        <v>-1.3374099944485351E-4</v>
      </c>
      <c r="O71">
        <f t="shared" ca="1" si="8"/>
        <v>-4.7670532433187148E-5</v>
      </c>
      <c r="Q71" s="2">
        <f t="shared" si="9"/>
        <v>30748.103999999999</v>
      </c>
      <c r="AA71">
        <v>9</v>
      </c>
      <c r="AC71" t="s">
        <v>27</v>
      </c>
      <c r="AE71" t="s">
        <v>29</v>
      </c>
    </row>
    <row r="72" spans="1:31" x14ac:dyDescent="0.2">
      <c r="A72" t="s">
        <v>47</v>
      </c>
      <c r="C72" s="26">
        <v>45766.603999999999</v>
      </c>
      <c r="D72" s="26"/>
      <c r="E72">
        <f t="shared" si="6"/>
        <v>9300.9991558484016</v>
      </c>
      <c r="F72">
        <f t="shared" si="7"/>
        <v>9301</v>
      </c>
      <c r="G72">
        <f t="shared" si="10"/>
        <v>-1.3374099944485351E-4</v>
      </c>
      <c r="I72">
        <f t="shared" si="11"/>
        <v>-1.3374099944485351E-4</v>
      </c>
      <c r="O72">
        <f t="shared" ca="1" si="8"/>
        <v>-4.7670532433187148E-5</v>
      </c>
      <c r="Q72" s="2">
        <f t="shared" si="9"/>
        <v>30748.103999999999</v>
      </c>
      <c r="AA72">
        <v>9</v>
      </c>
      <c r="AC72" t="s">
        <v>48</v>
      </c>
      <c r="AE72" t="s">
        <v>29</v>
      </c>
    </row>
    <row r="73" spans="1:31" x14ac:dyDescent="0.2">
      <c r="A73" t="s">
        <v>47</v>
      </c>
      <c r="C73" s="26">
        <v>45766.605000000003</v>
      </c>
      <c r="D73" s="26"/>
      <c r="E73">
        <f t="shared" si="6"/>
        <v>9301.0054676870477</v>
      </c>
      <c r="F73">
        <f t="shared" si="7"/>
        <v>9301</v>
      </c>
      <c r="G73">
        <f t="shared" si="10"/>
        <v>8.6625900439685211E-4</v>
      </c>
      <c r="I73">
        <f t="shared" si="11"/>
        <v>8.6625900439685211E-4</v>
      </c>
      <c r="O73">
        <f t="shared" ca="1" si="8"/>
        <v>-4.7670532433187148E-5</v>
      </c>
      <c r="Q73" s="2">
        <f t="shared" si="9"/>
        <v>30748.105000000003</v>
      </c>
      <c r="AA73">
        <v>7</v>
      </c>
      <c r="AC73" t="s">
        <v>49</v>
      </c>
      <c r="AE73" t="s">
        <v>29</v>
      </c>
    </row>
    <row r="74" spans="1:31" x14ac:dyDescent="0.2">
      <c r="A74" t="s">
        <v>47</v>
      </c>
      <c r="C74" s="26">
        <v>45766.605000000003</v>
      </c>
      <c r="D74" s="26"/>
      <c r="E74">
        <f t="shared" si="6"/>
        <v>9301.0054676870477</v>
      </c>
      <c r="F74">
        <f t="shared" si="7"/>
        <v>9301</v>
      </c>
      <c r="G74">
        <f t="shared" si="10"/>
        <v>8.6625900439685211E-4</v>
      </c>
      <c r="I74">
        <f t="shared" si="11"/>
        <v>8.6625900439685211E-4</v>
      </c>
      <c r="O74">
        <f t="shared" ca="1" si="8"/>
        <v>-4.7670532433187148E-5</v>
      </c>
      <c r="Q74" s="2">
        <f t="shared" si="9"/>
        <v>30748.105000000003</v>
      </c>
      <c r="AA74">
        <v>8</v>
      </c>
      <c r="AC74" t="s">
        <v>50</v>
      </c>
      <c r="AE74" t="s">
        <v>29</v>
      </c>
    </row>
    <row r="75" spans="1:31" x14ac:dyDescent="0.2">
      <c r="A75" t="s">
        <v>51</v>
      </c>
      <c r="C75" s="26">
        <v>45879.406999999999</v>
      </c>
      <c r="D75" s="26"/>
      <c r="E75">
        <f t="shared" si="6"/>
        <v>10012.993487867814</v>
      </c>
      <c r="F75">
        <f t="shared" si="7"/>
        <v>10013</v>
      </c>
      <c r="G75">
        <f t="shared" si="10"/>
        <v>-1.0317330015823245E-3</v>
      </c>
      <c r="I75">
        <f t="shared" si="11"/>
        <v>-1.0317330015823245E-3</v>
      </c>
      <c r="O75">
        <f t="shared" ca="1" si="8"/>
        <v>-8.4246519317955886E-6</v>
      </c>
      <c r="Q75" s="2">
        <f t="shared" si="9"/>
        <v>30860.906999999999</v>
      </c>
      <c r="AA75">
        <v>6</v>
      </c>
      <c r="AC75" t="s">
        <v>27</v>
      </c>
      <c r="AE75" t="s">
        <v>29</v>
      </c>
    </row>
    <row r="76" spans="1:31" x14ac:dyDescent="0.2">
      <c r="A76" t="s">
        <v>52</v>
      </c>
      <c r="C76" s="26">
        <v>45906.341999999997</v>
      </c>
      <c r="D76" s="26"/>
      <c r="E76">
        <f t="shared" si="6"/>
        <v>10183.002861137507</v>
      </c>
      <c r="F76">
        <f t="shared" si="7"/>
        <v>10183</v>
      </c>
      <c r="G76">
        <f t="shared" si="10"/>
        <v>4.5329699787544087E-4</v>
      </c>
      <c r="I76">
        <f t="shared" si="11"/>
        <v>4.5329699787544087E-4</v>
      </c>
      <c r="O76">
        <f t="shared" ca="1" si="8"/>
        <v>9.4585324409844802E-7</v>
      </c>
      <c r="Q76" s="2">
        <f t="shared" si="9"/>
        <v>30887.841999999997</v>
      </c>
      <c r="AA76">
        <v>13</v>
      </c>
      <c r="AC76" t="s">
        <v>27</v>
      </c>
      <c r="AE76" t="s">
        <v>29</v>
      </c>
    </row>
    <row r="77" spans="1:31" x14ac:dyDescent="0.2">
      <c r="A77" t="s">
        <v>52</v>
      </c>
      <c r="C77" s="26">
        <v>45906.341999999997</v>
      </c>
      <c r="D77" s="26"/>
      <c r="E77">
        <f t="shared" si="6"/>
        <v>10183.002861137507</v>
      </c>
      <c r="F77">
        <f t="shared" si="7"/>
        <v>10183</v>
      </c>
      <c r="G77">
        <f t="shared" si="10"/>
        <v>4.5329699787544087E-4</v>
      </c>
      <c r="I77">
        <f t="shared" si="11"/>
        <v>4.5329699787544087E-4</v>
      </c>
      <c r="O77">
        <f t="shared" ca="1" si="8"/>
        <v>9.4585324409844802E-7</v>
      </c>
      <c r="Q77" s="2">
        <f t="shared" si="9"/>
        <v>30887.841999999997</v>
      </c>
      <c r="AA77">
        <v>13</v>
      </c>
      <c r="AC77" t="s">
        <v>53</v>
      </c>
      <c r="AE77" t="s">
        <v>29</v>
      </c>
    </row>
    <row r="78" spans="1:31" x14ac:dyDescent="0.2">
      <c r="A78" t="s">
        <v>52</v>
      </c>
      <c r="C78" s="26">
        <v>45906.341999999997</v>
      </c>
      <c r="D78" s="26"/>
      <c r="E78">
        <f t="shared" si="6"/>
        <v>10183.002861137507</v>
      </c>
      <c r="F78">
        <f t="shared" si="7"/>
        <v>10183</v>
      </c>
      <c r="G78">
        <f t="shared" si="10"/>
        <v>4.5329699787544087E-4</v>
      </c>
      <c r="I78">
        <f t="shared" si="11"/>
        <v>4.5329699787544087E-4</v>
      </c>
      <c r="O78">
        <f t="shared" ca="1" si="8"/>
        <v>9.4585324409844802E-7</v>
      </c>
      <c r="Q78" s="2">
        <f t="shared" si="9"/>
        <v>30887.841999999997</v>
      </c>
      <c r="AA78">
        <v>19</v>
      </c>
      <c r="AC78" t="s">
        <v>32</v>
      </c>
      <c r="AE78" t="s">
        <v>29</v>
      </c>
    </row>
    <row r="79" spans="1:31" x14ac:dyDescent="0.2">
      <c r="A79" t="s">
        <v>52</v>
      </c>
      <c r="C79" s="26">
        <v>45908.400999999998</v>
      </c>
      <c r="D79" s="26"/>
      <c r="E79">
        <f t="shared" si="6"/>
        <v>10195.998936859152</v>
      </c>
      <c r="F79">
        <f t="shared" si="7"/>
        <v>10196</v>
      </c>
      <c r="G79">
        <f t="shared" si="10"/>
        <v>-1.684360031504184E-4</v>
      </c>
      <c r="I79">
        <f t="shared" si="11"/>
        <v>-1.684360031504184E-4</v>
      </c>
      <c r="O79">
        <f t="shared" ca="1" si="8"/>
        <v>1.6624212869609765E-6</v>
      </c>
      <c r="Q79" s="2">
        <f t="shared" si="9"/>
        <v>30889.900999999998</v>
      </c>
      <c r="AA79">
        <v>20</v>
      </c>
      <c r="AC79" t="s">
        <v>32</v>
      </c>
      <c r="AE79" t="s">
        <v>29</v>
      </c>
    </row>
    <row r="80" spans="1:31" x14ac:dyDescent="0.2">
      <c r="A80" t="s">
        <v>52</v>
      </c>
      <c r="C80" s="26">
        <v>45911.411</v>
      </c>
      <c r="D80" s="26"/>
      <c r="E80">
        <f t="shared" si="6"/>
        <v>10214.997571109836</v>
      </c>
      <c r="F80">
        <f t="shared" si="7"/>
        <v>10215</v>
      </c>
      <c r="G80">
        <f t="shared" si="10"/>
        <v>-3.8481500087073073E-4</v>
      </c>
      <c r="I80">
        <f t="shared" si="11"/>
        <v>-3.8481500087073073E-4</v>
      </c>
      <c r="O80">
        <f t="shared" ca="1" si="8"/>
        <v>2.7097130419138611E-6</v>
      </c>
      <c r="Q80" s="2">
        <f t="shared" si="9"/>
        <v>30892.911</v>
      </c>
      <c r="AA80">
        <v>11</v>
      </c>
      <c r="AC80" t="s">
        <v>27</v>
      </c>
      <c r="AE80" t="s">
        <v>29</v>
      </c>
    </row>
    <row r="81" spans="1:31" x14ac:dyDescent="0.2">
      <c r="A81" t="s">
        <v>52</v>
      </c>
      <c r="C81" s="26">
        <v>45911.411</v>
      </c>
      <c r="D81" s="26"/>
      <c r="E81">
        <f t="shared" si="6"/>
        <v>10214.997571109836</v>
      </c>
      <c r="F81">
        <f t="shared" si="7"/>
        <v>10215</v>
      </c>
      <c r="G81">
        <f t="shared" si="10"/>
        <v>-3.8481500087073073E-4</v>
      </c>
      <c r="I81">
        <f t="shared" si="11"/>
        <v>-3.8481500087073073E-4</v>
      </c>
      <c r="O81">
        <f t="shared" ca="1" si="8"/>
        <v>2.7097130419138611E-6</v>
      </c>
      <c r="Q81" s="2">
        <f t="shared" si="9"/>
        <v>30892.911</v>
      </c>
      <c r="AA81">
        <v>17</v>
      </c>
      <c r="AC81" t="s">
        <v>32</v>
      </c>
      <c r="AE81" t="s">
        <v>29</v>
      </c>
    </row>
    <row r="82" spans="1:31" x14ac:dyDescent="0.2">
      <c r="A82" t="s">
        <v>54</v>
      </c>
      <c r="C82" s="26">
        <v>46046.714</v>
      </c>
      <c r="D82" s="26"/>
      <c r="E82">
        <f t="shared" si="6"/>
        <v>11069.008272112667</v>
      </c>
      <c r="F82">
        <f t="shared" si="7"/>
        <v>11069</v>
      </c>
      <c r="G82">
        <f t="shared" si="10"/>
        <v>1.3105710022500716E-3</v>
      </c>
      <c r="I82">
        <f t="shared" si="11"/>
        <v>1.3105710022500716E-3</v>
      </c>
      <c r="O82">
        <f t="shared" ca="1" si="8"/>
        <v>4.9782721396110985E-5</v>
      </c>
      <c r="Q82" s="2">
        <f t="shared" si="9"/>
        <v>31028.214</v>
      </c>
      <c r="AA82">
        <v>6</v>
      </c>
      <c r="AC82" t="s">
        <v>27</v>
      </c>
      <c r="AE82" t="s">
        <v>29</v>
      </c>
    </row>
    <row r="83" spans="1:31" x14ac:dyDescent="0.2">
      <c r="A83" t="s">
        <v>55</v>
      </c>
      <c r="C83" s="26">
        <v>46154.606</v>
      </c>
      <c r="D83" s="26"/>
      <c r="E83">
        <f t="shared" si="6"/>
        <v>11750.005164661965</v>
      </c>
      <c r="F83">
        <f t="shared" si="7"/>
        <v>11750</v>
      </c>
      <c r="G83">
        <f t="shared" si="10"/>
        <v>8.1825000233948231E-4</v>
      </c>
      <c r="I83">
        <f t="shared" si="11"/>
        <v>8.1825000233948231E-4</v>
      </c>
      <c r="O83">
        <f t="shared" ca="1" si="8"/>
        <v>8.7319862718368947E-5</v>
      </c>
      <c r="Q83" s="2">
        <f t="shared" si="9"/>
        <v>31136.106</v>
      </c>
      <c r="AA83">
        <v>7</v>
      </c>
      <c r="AC83" t="s">
        <v>27</v>
      </c>
      <c r="AE83" t="s">
        <v>29</v>
      </c>
    </row>
    <row r="84" spans="1:31" x14ac:dyDescent="0.2">
      <c r="A84" t="s">
        <v>55</v>
      </c>
      <c r="C84" s="26">
        <v>46175.517999999996</v>
      </c>
      <c r="D84" s="26"/>
      <c r="E84">
        <f t="shared" si="6"/>
        <v>11881.998333914446</v>
      </c>
      <c r="F84">
        <f t="shared" si="7"/>
        <v>11882</v>
      </c>
      <c r="G84">
        <f t="shared" si="10"/>
        <v>-2.639619997353293E-4</v>
      </c>
      <c r="I84">
        <f t="shared" si="11"/>
        <v>-2.639619997353293E-4</v>
      </c>
      <c r="O84">
        <f t="shared" ca="1" si="8"/>
        <v>9.4595784384357323E-5</v>
      </c>
      <c r="Q84" s="2">
        <f t="shared" si="9"/>
        <v>31157.017999999996</v>
      </c>
      <c r="AA84">
        <v>8</v>
      </c>
      <c r="AC84" t="s">
        <v>27</v>
      </c>
      <c r="AE84" t="s">
        <v>29</v>
      </c>
    </row>
    <row r="85" spans="1:31" x14ac:dyDescent="0.2">
      <c r="A85" t="s">
        <v>56</v>
      </c>
      <c r="C85" s="26">
        <v>46183.44</v>
      </c>
      <c r="D85" s="26"/>
      <c r="E85">
        <f t="shared" ref="E85:E116" si="12">+(C85-C$7)/C$8</f>
        <v>11932.00071947389</v>
      </c>
      <c r="F85">
        <f t="shared" ref="F85:F116" si="13">ROUND(2*E85,0)/2</f>
        <v>11932</v>
      </c>
      <c r="G85">
        <f t="shared" si="10"/>
        <v>1.1398800415918231E-4</v>
      </c>
      <c r="I85">
        <f t="shared" si="11"/>
        <v>1.1398800415918231E-4</v>
      </c>
      <c r="O85">
        <f t="shared" ref="O85:O116" ca="1" si="14">+C$11+C$12*$F85</f>
        <v>9.7351815318443805E-5</v>
      </c>
      <c r="Q85" s="2">
        <f t="shared" ref="Q85:Q116" si="15">+C85-15018.5</f>
        <v>31164.940000000002</v>
      </c>
      <c r="AA85">
        <v>30</v>
      </c>
      <c r="AC85" t="s">
        <v>32</v>
      </c>
      <c r="AE85" t="s">
        <v>29</v>
      </c>
    </row>
    <row r="86" spans="1:31" x14ac:dyDescent="0.2">
      <c r="A86" t="s">
        <v>56</v>
      </c>
      <c r="C86" s="26">
        <v>46186.45</v>
      </c>
      <c r="D86" s="26"/>
      <c r="E86">
        <f t="shared" si="12"/>
        <v>11950.999353724528</v>
      </c>
      <c r="F86">
        <f t="shared" si="13"/>
        <v>11951</v>
      </c>
      <c r="G86">
        <f t="shared" si="10"/>
        <v>-1.0239100083708763E-4</v>
      </c>
      <c r="I86">
        <f t="shared" si="11"/>
        <v>-1.0239100083708763E-4</v>
      </c>
      <c r="O86">
        <f t="shared" ca="1" si="14"/>
        <v>9.8399107073396689E-5</v>
      </c>
      <c r="Q86" s="2">
        <f t="shared" si="15"/>
        <v>31167.949999999997</v>
      </c>
      <c r="AA86">
        <v>19</v>
      </c>
      <c r="AC86" t="s">
        <v>32</v>
      </c>
      <c r="AE86" t="s">
        <v>29</v>
      </c>
    </row>
    <row r="87" spans="1:31" x14ac:dyDescent="0.2">
      <c r="A87" t="s">
        <v>56</v>
      </c>
      <c r="C87" s="26">
        <v>46252.358</v>
      </c>
      <c r="D87" s="26"/>
      <c r="E87">
        <f t="shared" si="12"/>
        <v>12367.000013589404</v>
      </c>
      <c r="F87">
        <f t="shared" si="13"/>
        <v>12367</v>
      </c>
      <c r="G87">
        <f t="shared" si="10"/>
        <v>2.1529995137825608E-6</v>
      </c>
      <c r="I87">
        <f t="shared" si="11"/>
        <v>2.1529995137825608E-6</v>
      </c>
      <c r="O87">
        <f t="shared" ca="1" si="14"/>
        <v>1.2132928444499619E-4</v>
      </c>
      <c r="Q87" s="2">
        <f t="shared" si="15"/>
        <v>31233.858</v>
      </c>
      <c r="AA87">
        <v>19</v>
      </c>
      <c r="AC87" t="s">
        <v>32</v>
      </c>
      <c r="AE87" t="s">
        <v>29</v>
      </c>
    </row>
    <row r="88" spans="1:31" x14ac:dyDescent="0.2">
      <c r="A88" t="s">
        <v>57</v>
      </c>
      <c r="C88" s="26">
        <v>46296.402000000002</v>
      </c>
      <c r="D88" s="26"/>
      <c r="E88">
        <f t="shared" si="12"/>
        <v>12644.998633834115</v>
      </c>
      <c r="F88">
        <f t="shared" si="13"/>
        <v>12645</v>
      </c>
      <c r="G88">
        <f t="shared" si="10"/>
        <v>-2.1644499793183059E-4</v>
      </c>
      <c r="I88">
        <f t="shared" si="11"/>
        <v>-2.1644499793183059E-4</v>
      </c>
      <c r="O88">
        <f t="shared" ca="1" si="14"/>
        <v>1.3665281643851707E-4</v>
      </c>
      <c r="Q88" s="2">
        <f t="shared" si="15"/>
        <v>31277.902000000002</v>
      </c>
      <c r="AA88">
        <v>10</v>
      </c>
      <c r="AC88" t="s">
        <v>27</v>
      </c>
      <c r="AE88" t="s">
        <v>29</v>
      </c>
    </row>
    <row r="89" spans="1:31" x14ac:dyDescent="0.2">
      <c r="A89" t="s">
        <v>58</v>
      </c>
      <c r="C89" s="26">
        <v>46497.612000000001</v>
      </c>
      <c r="D89" s="26"/>
      <c r="E89">
        <f t="shared" si="12"/>
        <v>13915.003682863178</v>
      </c>
      <c r="F89">
        <f t="shared" si="13"/>
        <v>13915</v>
      </c>
      <c r="G89">
        <f t="shared" si="10"/>
        <v>5.8348500169813633E-4</v>
      </c>
      <c r="I89">
        <f t="shared" si="11"/>
        <v>5.8348500169813633E-4</v>
      </c>
      <c r="O89">
        <f t="shared" ca="1" si="14"/>
        <v>2.0665600216431381E-4</v>
      </c>
      <c r="Q89" s="2">
        <f t="shared" si="15"/>
        <v>31479.112000000001</v>
      </c>
      <c r="AA89">
        <v>10</v>
      </c>
      <c r="AC89" t="s">
        <v>27</v>
      </c>
      <c r="AE89" t="s">
        <v>29</v>
      </c>
    </row>
    <row r="90" spans="1:31" x14ac:dyDescent="0.2">
      <c r="A90" t="s">
        <v>58</v>
      </c>
      <c r="C90" s="26">
        <v>46497.612000000001</v>
      </c>
      <c r="D90" s="26"/>
      <c r="E90">
        <f t="shared" si="12"/>
        <v>13915.003682863178</v>
      </c>
      <c r="F90">
        <f t="shared" si="13"/>
        <v>13915</v>
      </c>
      <c r="G90">
        <f t="shared" si="10"/>
        <v>5.8348500169813633E-4</v>
      </c>
      <c r="I90">
        <f t="shared" si="11"/>
        <v>5.8348500169813633E-4</v>
      </c>
      <c r="O90">
        <f t="shared" ca="1" si="14"/>
        <v>2.0665600216431381E-4</v>
      </c>
      <c r="Q90" s="2">
        <f t="shared" si="15"/>
        <v>31479.112000000001</v>
      </c>
      <c r="AA90">
        <v>10</v>
      </c>
      <c r="AC90" t="s">
        <v>34</v>
      </c>
      <c r="AE90" t="s">
        <v>29</v>
      </c>
    </row>
    <row r="91" spans="1:31" x14ac:dyDescent="0.2">
      <c r="A91" t="s">
        <v>58</v>
      </c>
      <c r="C91" s="26">
        <v>46497.612999999998</v>
      </c>
      <c r="D91" s="26"/>
      <c r="E91">
        <f t="shared" si="12"/>
        <v>13915.009994701779</v>
      </c>
      <c r="F91">
        <f t="shared" si="13"/>
        <v>13915</v>
      </c>
      <c r="G91">
        <f t="shared" si="10"/>
        <v>1.5834849982638843E-3</v>
      </c>
      <c r="I91">
        <f t="shared" si="11"/>
        <v>1.5834849982638843E-3</v>
      </c>
      <c r="O91">
        <f t="shared" ca="1" si="14"/>
        <v>2.0665600216431381E-4</v>
      </c>
      <c r="Q91" s="2">
        <f t="shared" si="15"/>
        <v>31479.112999999998</v>
      </c>
      <c r="AA91">
        <v>10</v>
      </c>
      <c r="AC91" t="s">
        <v>59</v>
      </c>
      <c r="AE91" t="s">
        <v>29</v>
      </c>
    </row>
    <row r="92" spans="1:31" x14ac:dyDescent="0.2">
      <c r="A92" t="s">
        <v>58</v>
      </c>
      <c r="C92" s="26">
        <v>46497.612999999998</v>
      </c>
      <c r="D92" s="26"/>
      <c r="E92">
        <f t="shared" si="12"/>
        <v>13915.009994701779</v>
      </c>
      <c r="F92">
        <f t="shared" si="13"/>
        <v>13915</v>
      </c>
      <c r="G92">
        <f t="shared" ref="G92:G123" si="16">+C92-(C$7+F92*C$8)</f>
        <v>1.5834849982638843E-3</v>
      </c>
      <c r="I92">
        <f t="shared" si="11"/>
        <v>1.5834849982638843E-3</v>
      </c>
      <c r="O92">
        <f t="shared" ca="1" si="14"/>
        <v>2.0665600216431381E-4</v>
      </c>
      <c r="Q92" s="2">
        <f t="shared" si="15"/>
        <v>31479.112999999998</v>
      </c>
      <c r="AA92">
        <v>11</v>
      </c>
      <c r="AC92" t="s">
        <v>60</v>
      </c>
      <c r="AE92" t="s">
        <v>29</v>
      </c>
    </row>
    <row r="93" spans="1:31" x14ac:dyDescent="0.2">
      <c r="A93" t="s">
        <v>61</v>
      </c>
      <c r="C93" s="26">
        <v>46622.455999999998</v>
      </c>
      <c r="D93" s="26"/>
      <c r="E93">
        <f t="shared" si="12"/>
        <v>14702.99886372388</v>
      </c>
      <c r="F93">
        <f t="shared" si="13"/>
        <v>14703</v>
      </c>
      <c r="G93">
        <f t="shared" si="16"/>
        <v>-1.8002300203079358E-4</v>
      </c>
      <c r="I93">
        <f t="shared" si="11"/>
        <v>-1.8002300203079358E-4</v>
      </c>
      <c r="O93">
        <f t="shared" ca="1" si="14"/>
        <v>2.500910496855168E-4</v>
      </c>
      <c r="Q93" s="2">
        <f t="shared" si="15"/>
        <v>31603.955999999998</v>
      </c>
      <c r="AA93">
        <v>11</v>
      </c>
      <c r="AC93" t="s">
        <v>32</v>
      </c>
      <c r="AE93" t="s">
        <v>29</v>
      </c>
    </row>
    <row r="94" spans="1:31" x14ac:dyDescent="0.2">
      <c r="A94" t="s">
        <v>61</v>
      </c>
      <c r="C94" s="26">
        <v>46622.455999999998</v>
      </c>
      <c r="D94" s="26"/>
      <c r="E94">
        <f t="shared" si="12"/>
        <v>14702.99886372388</v>
      </c>
      <c r="F94">
        <f t="shared" si="13"/>
        <v>14703</v>
      </c>
      <c r="G94">
        <f t="shared" si="16"/>
        <v>-1.8002300203079358E-4</v>
      </c>
      <c r="I94">
        <f t="shared" si="11"/>
        <v>-1.8002300203079358E-4</v>
      </c>
      <c r="O94">
        <f t="shared" ca="1" si="14"/>
        <v>2.500910496855168E-4</v>
      </c>
      <c r="Q94" s="2">
        <f t="shared" si="15"/>
        <v>31603.955999999998</v>
      </c>
      <c r="AA94">
        <v>7</v>
      </c>
      <c r="AC94" t="s">
        <v>27</v>
      </c>
      <c r="AE94" t="s">
        <v>29</v>
      </c>
    </row>
    <row r="95" spans="1:31" x14ac:dyDescent="0.2">
      <c r="A95" t="s">
        <v>62</v>
      </c>
      <c r="C95" s="26">
        <v>46625.466</v>
      </c>
      <c r="D95" s="26"/>
      <c r="E95">
        <f t="shared" si="12"/>
        <v>14721.997497974564</v>
      </c>
      <c r="F95">
        <f t="shared" si="13"/>
        <v>14722</v>
      </c>
      <c r="G95">
        <f t="shared" si="16"/>
        <v>-3.964019997511059E-4</v>
      </c>
      <c r="I95">
        <f t="shared" si="11"/>
        <v>-3.964019997511059E-4</v>
      </c>
      <c r="O95">
        <f t="shared" ca="1" si="14"/>
        <v>2.5113834144046968E-4</v>
      </c>
      <c r="Q95" s="2">
        <f t="shared" si="15"/>
        <v>31606.966</v>
      </c>
      <c r="AA95">
        <v>19</v>
      </c>
      <c r="AC95" t="s">
        <v>32</v>
      </c>
      <c r="AE95" t="s">
        <v>29</v>
      </c>
    </row>
    <row r="96" spans="1:31" x14ac:dyDescent="0.2">
      <c r="A96" t="s">
        <v>61</v>
      </c>
      <c r="C96" s="26">
        <v>46625.466</v>
      </c>
      <c r="D96" s="26"/>
      <c r="E96">
        <f t="shared" si="12"/>
        <v>14721.997497974564</v>
      </c>
      <c r="F96">
        <f t="shared" si="13"/>
        <v>14722</v>
      </c>
      <c r="G96">
        <f t="shared" si="16"/>
        <v>-3.964019997511059E-4</v>
      </c>
      <c r="I96">
        <f t="shared" si="11"/>
        <v>-3.964019997511059E-4</v>
      </c>
      <c r="O96">
        <f t="shared" ca="1" si="14"/>
        <v>2.5113834144046968E-4</v>
      </c>
      <c r="Q96" s="2">
        <f t="shared" si="15"/>
        <v>31606.966</v>
      </c>
      <c r="AA96">
        <v>8</v>
      </c>
      <c r="AC96" t="s">
        <v>27</v>
      </c>
      <c r="AE96" t="s">
        <v>29</v>
      </c>
    </row>
    <row r="97" spans="1:31" x14ac:dyDescent="0.2">
      <c r="A97" t="s">
        <v>63</v>
      </c>
      <c r="C97" s="26">
        <v>46831.587</v>
      </c>
      <c r="D97" s="26"/>
      <c r="E97">
        <f t="shared" si="12"/>
        <v>16022.999986473742</v>
      </c>
      <c r="F97">
        <f t="shared" si="13"/>
        <v>16023</v>
      </c>
      <c r="G97">
        <f t="shared" si="16"/>
        <v>-2.1429950720630586E-6</v>
      </c>
      <c r="I97">
        <f t="shared" si="11"/>
        <v>-2.1429950720630586E-6</v>
      </c>
      <c r="O97">
        <f t="shared" ca="1" si="14"/>
        <v>3.2285026634540001E-4</v>
      </c>
      <c r="Q97" s="2">
        <f t="shared" si="15"/>
        <v>31813.087</v>
      </c>
      <c r="AA97">
        <v>6</v>
      </c>
      <c r="AC97" t="s">
        <v>27</v>
      </c>
      <c r="AE97" t="s">
        <v>29</v>
      </c>
    </row>
    <row r="98" spans="1:31" x14ac:dyDescent="0.2">
      <c r="A98" t="s">
        <v>64</v>
      </c>
      <c r="C98" s="26">
        <v>47003.328999999998</v>
      </c>
      <c r="D98" s="26"/>
      <c r="E98">
        <f t="shared" si="12"/>
        <v>17107.007775004869</v>
      </c>
      <c r="F98">
        <f t="shared" si="13"/>
        <v>17107</v>
      </c>
      <c r="G98">
        <f t="shared" si="16"/>
        <v>1.2318130029598251E-3</v>
      </c>
      <c r="I98">
        <f t="shared" si="11"/>
        <v>1.2318130029598251E-3</v>
      </c>
      <c r="O98">
        <f t="shared" ca="1" si="14"/>
        <v>3.8260101699639506E-4</v>
      </c>
      <c r="Q98" s="2">
        <f t="shared" si="15"/>
        <v>31984.828999999998</v>
      </c>
      <c r="AA98">
        <v>10</v>
      </c>
      <c r="AC98" t="s">
        <v>27</v>
      </c>
      <c r="AE98" t="s">
        <v>29</v>
      </c>
    </row>
    <row r="99" spans="1:31" x14ac:dyDescent="0.2">
      <c r="A99" t="s">
        <v>65</v>
      </c>
      <c r="C99" s="26">
        <v>47023.447</v>
      </c>
      <c r="D99" s="26"/>
      <c r="E99">
        <f t="shared" si="12"/>
        <v>17233.989344391925</v>
      </c>
      <c r="F99">
        <f t="shared" si="13"/>
        <v>17234</v>
      </c>
      <c r="G99">
        <f t="shared" si="16"/>
        <v>-1.6881939955055714E-3</v>
      </c>
      <c r="I99">
        <f t="shared" ref="I99:I120" si="17">+G99</f>
        <v>-1.6881939955055714E-3</v>
      </c>
      <c r="O99">
        <f t="shared" ca="1" si="14"/>
        <v>3.8960133556897479E-4</v>
      </c>
      <c r="Q99" s="2">
        <f t="shared" si="15"/>
        <v>32004.947</v>
      </c>
      <c r="AA99">
        <v>6</v>
      </c>
      <c r="AC99" t="s">
        <v>27</v>
      </c>
      <c r="AE99" t="s">
        <v>29</v>
      </c>
    </row>
    <row r="100" spans="1:31" x14ac:dyDescent="0.2">
      <c r="A100" t="s">
        <v>66</v>
      </c>
      <c r="C100" s="26">
        <v>47212.616999999998</v>
      </c>
      <c r="D100" s="26"/>
      <c r="E100">
        <f t="shared" si="12"/>
        <v>18427.999856418301</v>
      </c>
      <c r="F100">
        <f t="shared" si="13"/>
        <v>18428</v>
      </c>
      <c r="G100">
        <f t="shared" si="16"/>
        <v>-2.2747997718397528E-5</v>
      </c>
      <c r="I100">
        <f t="shared" si="17"/>
        <v>-2.2747997718397528E-5</v>
      </c>
      <c r="O100">
        <f t="shared" ca="1" si="14"/>
        <v>4.5541535427496009E-4</v>
      </c>
      <c r="Q100" s="2">
        <f t="shared" si="15"/>
        <v>32194.116999999998</v>
      </c>
      <c r="AA100">
        <v>8</v>
      </c>
      <c r="AC100" t="s">
        <v>27</v>
      </c>
      <c r="AE100" t="s">
        <v>29</v>
      </c>
    </row>
    <row r="101" spans="1:31" x14ac:dyDescent="0.2">
      <c r="A101" t="s">
        <v>67</v>
      </c>
      <c r="C101" s="26">
        <v>47304.508000000002</v>
      </c>
      <c r="D101" s="26"/>
      <c r="E101">
        <f t="shared" si="12"/>
        <v>19008.001019185231</v>
      </c>
      <c r="F101">
        <f t="shared" si="13"/>
        <v>19008</v>
      </c>
      <c r="G101">
        <f t="shared" si="16"/>
        <v>1.6147200221894309E-4</v>
      </c>
      <c r="I101">
        <f t="shared" si="17"/>
        <v>1.6147200221894309E-4</v>
      </c>
      <c r="O101">
        <f t="shared" ca="1" si="14"/>
        <v>4.8738531311036328E-4</v>
      </c>
      <c r="Q101" s="2">
        <f t="shared" si="15"/>
        <v>32286.008000000002</v>
      </c>
      <c r="AA101">
        <v>7</v>
      </c>
      <c r="AC101" t="s">
        <v>27</v>
      </c>
      <c r="AE101" t="s">
        <v>29</v>
      </c>
    </row>
    <row r="102" spans="1:31" x14ac:dyDescent="0.2">
      <c r="A102" t="s">
        <v>68</v>
      </c>
      <c r="C102" s="26">
        <v>47383.406999999999</v>
      </c>
      <c r="D102" s="26"/>
      <c r="E102">
        <f t="shared" si="12"/>
        <v>19505.998774581789</v>
      </c>
      <c r="F102">
        <f t="shared" si="13"/>
        <v>19506</v>
      </c>
      <c r="G102">
        <f t="shared" si="16"/>
        <v>-1.9414599955780432E-4</v>
      </c>
      <c r="I102">
        <f t="shared" si="17"/>
        <v>-1.9414599955780432E-4</v>
      </c>
      <c r="O102">
        <f t="shared" ca="1" si="14"/>
        <v>5.1483538121386467E-4</v>
      </c>
      <c r="Q102" s="2">
        <f t="shared" si="15"/>
        <v>32364.906999999999</v>
      </c>
      <c r="AA102">
        <v>14</v>
      </c>
      <c r="AC102" t="s">
        <v>27</v>
      </c>
      <c r="AE102" t="s">
        <v>29</v>
      </c>
    </row>
    <row r="103" spans="1:31" x14ac:dyDescent="0.2">
      <c r="A103" t="s">
        <v>69</v>
      </c>
      <c r="C103" s="26">
        <v>47535.661999999997</v>
      </c>
      <c r="D103" s="26"/>
      <c r="E103">
        <f t="shared" si="12"/>
        <v>20467.007763896025</v>
      </c>
      <c r="F103">
        <f t="shared" si="13"/>
        <v>20467</v>
      </c>
      <c r="G103">
        <f t="shared" si="16"/>
        <v>1.2300529997446574E-3</v>
      </c>
      <c r="I103">
        <f t="shared" si="17"/>
        <v>1.2300529997446574E-3</v>
      </c>
      <c r="O103">
        <f t="shared" ca="1" si="14"/>
        <v>5.6780629576700693E-4</v>
      </c>
      <c r="Q103" s="2">
        <f t="shared" si="15"/>
        <v>32517.161999999997</v>
      </c>
      <c r="AA103">
        <v>6</v>
      </c>
      <c r="AC103" t="s">
        <v>27</v>
      </c>
      <c r="AE103" t="s">
        <v>29</v>
      </c>
    </row>
    <row r="104" spans="1:31" x14ac:dyDescent="0.2">
      <c r="A104" t="s">
        <v>70</v>
      </c>
      <c r="C104" s="26">
        <v>47746.375999999997</v>
      </c>
      <c r="D104" s="26"/>
      <c r="E104">
        <f t="shared" si="12"/>
        <v>21797.000527183689</v>
      </c>
      <c r="F104">
        <f t="shared" si="13"/>
        <v>21797</v>
      </c>
      <c r="G104">
        <f t="shared" si="16"/>
        <v>8.35230021039024E-5</v>
      </c>
      <c r="I104">
        <f t="shared" si="17"/>
        <v>8.35230021039024E-5</v>
      </c>
      <c r="O104">
        <f t="shared" ca="1" si="14"/>
        <v>6.4111671861370755E-4</v>
      </c>
      <c r="Q104" s="2">
        <f t="shared" si="15"/>
        <v>32727.875999999997</v>
      </c>
      <c r="AA104">
        <v>6</v>
      </c>
      <c r="AC104" t="s">
        <v>27</v>
      </c>
      <c r="AE104" t="s">
        <v>29</v>
      </c>
    </row>
    <row r="105" spans="1:31" x14ac:dyDescent="0.2">
      <c r="A105" t="s">
        <v>71</v>
      </c>
      <c r="C105" s="26">
        <v>47890.709000000003</v>
      </c>
      <c r="D105" s="26"/>
      <c r="E105">
        <f t="shared" si="12"/>
        <v>22708.007130938575</v>
      </c>
      <c r="F105">
        <f t="shared" si="13"/>
        <v>22708</v>
      </c>
      <c r="G105">
        <f t="shared" si="16"/>
        <v>1.1297720047878101E-3</v>
      </c>
      <c r="I105">
        <f t="shared" si="17"/>
        <v>1.1297720047878101E-3</v>
      </c>
      <c r="O105">
        <f t="shared" ca="1" si="14"/>
        <v>6.9133160223276333E-4</v>
      </c>
      <c r="Q105" s="2">
        <f t="shared" si="15"/>
        <v>32872.209000000003</v>
      </c>
      <c r="AA105">
        <v>6</v>
      </c>
      <c r="AC105" t="s">
        <v>27</v>
      </c>
      <c r="AE105" t="s">
        <v>29</v>
      </c>
    </row>
    <row r="106" spans="1:31" x14ac:dyDescent="0.2">
      <c r="A106" t="s">
        <v>72</v>
      </c>
      <c r="C106" s="26">
        <v>47942.514999999999</v>
      </c>
      <c r="D106" s="26"/>
      <c r="E106">
        <f t="shared" si="12"/>
        <v>23034.998242563222</v>
      </c>
      <c r="F106">
        <f t="shared" si="13"/>
        <v>23035</v>
      </c>
      <c r="G106">
        <f t="shared" si="16"/>
        <v>-2.7843499992741272E-4</v>
      </c>
      <c r="I106">
        <f t="shared" si="17"/>
        <v>-2.7843499992741272E-4</v>
      </c>
      <c r="O106">
        <f t="shared" ca="1" si="14"/>
        <v>7.0935604454168888E-4</v>
      </c>
      <c r="Q106" s="2">
        <f t="shared" si="15"/>
        <v>32924.014999999999</v>
      </c>
      <c r="AA106">
        <v>6</v>
      </c>
      <c r="AC106" t="s">
        <v>27</v>
      </c>
      <c r="AE106" t="s">
        <v>29</v>
      </c>
    </row>
    <row r="107" spans="1:31" x14ac:dyDescent="0.2">
      <c r="A107" t="s">
        <v>73</v>
      </c>
      <c r="C107" s="26">
        <v>48039.476000000002</v>
      </c>
      <c r="D107" s="26"/>
      <c r="E107">
        <f t="shared" si="12"/>
        <v>23647.000427141083</v>
      </c>
      <c r="F107">
        <f t="shared" si="13"/>
        <v>23647</v>
      </c>
      <c r="G107">
        <f t="shared" si="16"/>
        <v>6.7673005105461925E-5</v>
      </c>
      <c r="I107">
        <f t="shared" si="17"/>
        <v>6.7673005105461925E-5</v>
      </c>
      <c r="O107">
        <f t="shared" ca="1" si="14"/>
        <v>7.4308986317490736E-4</v>
      </c>
      <c r="Q107" s="2">
        <f t="shared" si="15"/>
        <v>33020.976000000002</v>
      </c>
      <c r="AA107">
        <v>5</v>
      </c>
      <c r="AC107" t="s">
        <v>27</v>
      </c>
      <c r="AE107" t="s">
        <v>29</v>
      </c>
    </row>
    <row r="108" spans="1:31" x14ac:dyDescent="0.2">
      <c r="A108" t="s">
        <v>73</v>
      </c>
      <c r="C108" s="26">
        <v>48068.468000000001</v>
      </c>
      <c r="D108" s="26"/>
      <c r="E108">
        <f t="shared" si="12"/>
        <v>23829.993252455177</v>
      </c>
      <c r="F108">
        <f t="shared" si="13"/>
        <v>23830</v>
      </c>
      <c r="G108">
        <f t="shared" si="16"/>
        <v>-1.0690299968700856E-3</v>
      </c>
      <c r="I108">
        <f t="shared" si="17"/>
        <v>-1.0690299968700856E-3</v>
      </c>
      <c r="O108">
        <f t="shared" ca="1" si="14"/>
        <v>7.5317693639366393E-4</v>
      </c>
      <c r="Q108" s="2">
        <f t="shared" si="15"/>
        <v>33049.968000000001</v>
      </c>
      <c r="AA108">
        <v>16</v>
      </c>
      <c r="AC108" t="s">
        <v>74</v>
      </c>
      <c r="AE108" t="s">
        <v>29</v>
      </c>
    </row>
    <row r="109" spans="1:31" x14ac:dyDescent="0.2">
      <c r="A109" t="s">
        <v>75</v>
      </c>
      <c r="C109" s="26">
        <v>48306.593000000001</v>
      </c>
      <c r="D109" s="26">
        <v>1E-3</v>
      </c>
      <c r="E109">
        <f t="shared" si="12"/>
        <v>25332.999824196377</v>
      </c>
      <c r="F109">
        <f t="shared" si="13"/>
        <v>25333</v>
      </c>
      <c r="G109">
        <f t="shared" si="16"/>
        <v>-2.7852998755406588E-5</v>
      </c>
      <c r="I109">
        <f t="shared" si="17"/>
        <v>-2.7852998755406588E-5</v>
      </c>
      <c r="O109">
        <f t="shared" ca="1" si="14"/>
        <v>8.3602322627230382E-4</v>
      </c>
      <c r="Q109" s="2">
        <f t="shared" si="15"/>
        <v>33288.093000000001</v>
      </c>
      <c r="AA109">
        <v>6</v>
      </c>
      <c r="AC109" t="s">
        <v>27</v>
      </c>
      <c r="AE109" t="s">
        <v>29</v>
      </c>
    </row>
    <row r="110" spans="1:31" x14ac:dyDescent="0.2">
      <c r="A110" t="s">
        <v>76</v>
      </c>
      <c r="C110" s="26">
        <v>48766.527000000002</v>
      </c>
      <c r="D110" s="26">
        <v>2E-3</v>
      </c>
      <c r="E110">
        <f t="shared" si="12"/>
        <v>28236.029008730631</v>
      </c>
      <c r="F110">
        <f t="shared" si="13"/>
        <v>28236</v>
      </c>
      <c r="G110">
        <f t="shared" si="16"/>
        <v>4.5959240014781244E-3</v>
      </c>
      <c r="I110">
        <f t="shared" si="17"/>
        <v>4.5959240014781244E-3</v>
      </c>
      <c r="O110">
        <f t="shared" ca="1" si="14"/>
        <v>9.9603838230536519E-4</v>
      </c>
      <c r="Q110" s="2">
        <f t="shared" si="15"/>
        <v>33748.027000000002</v>
      </c>
      <c r="AA110">
        <v>5</v>
      </c>
      <c r="AC110" t="s">
        <v>27</v>
      </c>
      <c r="AE110" t="s">
        <v>29</v>
      </c>
    </row>
    <row r="111" spans="1:31" x14ac:dyDescent="0.2">
      <c r="A111" t="s">
        <v>77</v>
      </c>
      <c r="C111" s="26">
        <v>49004.644999999997</v>
      </c>
      <c r="D111" s="26">
        <v>2E-3</v>
      </c>
      <c r="E111">
        <f t="shared" si="12"/>
        <v>29738.991397601447</v>
      </c>
      <c r="F111">
        <f t="shared" si="13"/>
        <v>29739</v>
      </c>
      <c r="G111">
        <f t="shared" si="16"/>
        <v>-1.3628989981953055E-3</v>
      </c>
      <c r="I111">
        <f t="shared" si="17"/>
        <v>-1.3628989981953055E-3</v>
      </c>
      <c r="O111">
        <f t="shared" ca="1" si="14"/>
        <v>1.0788846721840049E-3</v>
      </c>
      <c r="Q111" s="2">
        <f t="shared" si="15"/>
        <v>33986.144999999997</v>
      </c>
      <c r="AA111">
        <v>5</v>
      </c>
      <c r="AC111" t="s">
        <v>27</v>
      </c>
      <c r="AE111" t="s">
        <v>29</v>
      </c>
    </row>
    <row r="112" spans="1:31" x14ac:dyDescent="0.2">
      <c r="A112" t="s">
        <v>78</v>
      </c>
      <c r="C112" s="26">
        <v>49158.483</v>
      </c>
      <c r="D112" s="26">
        <v>1E-3</v>
      </c>
      <c r="E112">
        <f t="shared" si="12"/>
        <v>30709.992027453533</v>
      </c>
      <c r="F112">
        <f t="shared" si="13"/>
        <v>30710</v>
      </c>
      <c r="G112">
        <f t="shared" si="16"/>
        <v>-1.2631099962163717E-3</v>
      </c>
      <c r="I112">
        <f t="shared" si="17"/>
        <v>-1.2631099962163717E-3</v>
      </c>
      <c r="O112">
        <f t="shared" ca="1" si="14"/>
        <v>1.1324067929239644E-3</v>
      </c>
      <c r="Q112" s="2">
        <f t="shared" si="15"/>
        <v>34139.983</v>
      </c>
      <c r="AA112">
        <v>6</v>
      </c>
      <c r="AC112" t="s">
        <v>27</v>
      </c>
      <c r="AE112" t="s">
        <v>29</v>
      </c>
    </row>
    <row r="113" spans="1:31" x14ac:dyDescent="0.2">
      <c r="A113" t="s">
        <v>79</v>
      </c>
      <c r="C113" s="26">
        <v>49475.506999999998</v>
      </c>
      <c r="D113" s="26"/>
      <c r="E113">
        <f t="shared" si="12"/>
        <v>32710.996354591291</v>
      </c>
      <c r="F113">
        <f t="shared" si="13"/>
        <v>32711</v>
      </c>
      <c r="G113">
        <f t="shared" si="16"/>
        <v>-5.7755099987844005E-4</v>
      </c>
      <c r="I113">
        <f t="shared" si="17"/>
        <v>-5.7755099987844005E-4</v>
      </c>
      <c r="O113">
        <f t="shared" ca="1" si="14"/>
        <v>1.2427031509061057E-3</v>
      </c>
      <c r="Q113" s="2">
        <f t="shared" si="15"/>
        <v>34457.006999999998</v>
      </c>
      <c r="AA113">
        <v>6</v>
      </c>
      <c r="AC113" t="s">
        <v>27</v>
      </c>
      <c r="AE113" t="s">
        <v>29</v>
      </c>
    </row>
    <row r="114" spans="1:31" x14ac:dyDescent="0.2">
      <c r="A114" t="s">
        <v>80</v>
      </c>
      <c r="C114" s="26">
        <v>49561.375999999997</v>
      </c>
      <c r="D114" s="26">
        <v>2E-3</v>
      </c>
      <c r="E114">
        <f t="shared" si="12"/>
        <v>33252.987625179609</v>
      </c>
      <c r="F114">
        <f t="shared" si="13"/>
        <v>33253</v>
      </c>
      <c r="G114">
        <f t="shared" si="16"/>
        <v>-1.9605729976319708E-3</v>
      </c>
      <c r="I114">
        <f t="shared" si="17"/>
        <v>-1.9605729976319708E-3</v>
      </c>
      <c r="O114">
        <f t="shared" ca="1" si="14"/>
        <v>1.2725785262316031E-3</v>
      </c>
      <c r="Q114" s="2">
        <f t="shared" si="15"/>
        <v>34542.875999999997</v>
      </c>
      <c r="AA114">
        <v>6</v>
      </c>
      <c r="AC114" t="s">
        <v>27</v>
      </c>
      <c r="AE114" t="s">
        <v>29</v>
      </c>
    </row>
    <row r="115" spans="1:31" x14ac:dyDescent="0.2">
      <c r="A115" t="s">
        <v>81</v>
      </c>
      <c r="C115" s="26">
        <v>49799.504000000001</v>
      </c>
      <c r="D115" s="26">
        <v>2E-3</v>
      </c>
      <c r="E115">
        <f t="shared" si="12"/>
        <v>34756.013132436703</v>
      </c>
      <c r="F115">
        <f t="shared" si="13"/>
        <v>34756</v>
      </c>
      <c r="G115">
        <f t="shared" si="16"/>
        <v>2.0806040047318675E-3</v>
      </c>
      <c r="I115">
        <f t="shared" si="17"/>
        <v>2.0806040047318675E-3</v>
      </c>
      <c r="O115">
        <f t="shared" ca="1" si="14"/>
        <v>1.355424816110243E-3</v>
      </c>
      <c r="Q115" s="2">
        <f t="shared" si="15"/>
        <v>34781.004000000001</v>
      </c>
      <c r="AA115">
        <v>6</v>
      </c>
      <c r="AC115" t="s">
        <v>27</v>
      </c>
      <c r="AE115" t="s">
        <v>29</v>
      </c>
    </row>
    <row r="116" spans="1:31" x14ac:dyDescent="0.2">
      <c r="A116" t="s">
        <v>82</v>
      </c>
      <c r="C116" s="26">
        <v>49836.576000000001</v>
      </c>
      <c r="D116" s="26">
        <v>1E-3</v>
      </c>
      <c r="E116">
        <f t="shared" si="12"/>
        <v>34990.005613812405</v>
      </c>
      <c r="F116">
        <f t="shared" si="13"/>
        <v>34990</v>
      </c>
      <c r="G116">
        <f t="shared" si="16"/>
        <v>8.8941000285558403E-4</v>
      </c>
      <c r="I116">
        <f t="shared" si="17"/>
        <v>8.8941000285558403E-4</v>
      </c>
      <c r="O116">
        <f t="shared" ca="1" si="14"/>
        <v>1.3683230408817677E-3</v>
      </c>
      <c r="Q116" s="2">
        <f t="shared" si="15"/>
        <v>34818.076000000001</v>
      </c>
      <c r="AA116">
        <v>5</v>
      </c>
      <c r="AC116" t="s">
        <v>27</v>
      </c>
      <c r="AE116" t="s">
        <v>29</v>
      </c>
    </row>
    <row r="117" spans="1:31" x14ac:dyDescent="0.2">
      <c r="A117" t="s">
        <v>83</v>
      </c>
      <c r="C117" s="26">
        <v>50139.656999999999</v>
      </c>
      <c r="D117" s="26">
        <v>2E-3</v>
      </c>
      <c r="E117">
        <f t="shared" ref="E117:E147" si="18">+(C117-C$7)/C$8</f>
        <v>36903.0039750508</v>
      </c>
      <c r="F117">
        <f t="shared" ref="F117:F147" si="19">ROUND(2*E117,0)/2</f>
        <v>36903</v>
      </c>
      <c r="G117">
        <f t="shared" si="16"/>
        <v>6.2977700144983828E-4</v>
      </c>
      <c r="I117">
        <f t="shared" si="17"/>
        <v>6.2977700144983828E-4</v>
      </c>
      <c r="O117">
        <f t="shared" ref="O117:O147" ca="1" si="20">+C$11+C$12*$F117</f>
        <v>1.4737687844199165E-3</v>
      </c>
      <c r="Q117" s="2">
        <f t="shared" ref="Q117:Q147" si="21">+C117-15018.5</f>
        <v>35121.156999999999</v>
      </c>
      <c r="AA117">
        <v>7</v>
      </c>
      <c r="AC117" t="s">
        <v>27</v>
      </c>
      <c r="AE117" t="s">
        <v>29</v>
      </c>
    </row>
    <row r="118" spans="1:31" x14ac:dyDescent="0.2">
      <c r="A118" t="s">
        <v>84</v>
      </c>
      <c r="C118" s="26">
        <v>50539.540999999997</v>
      </c>
      <c r="D118" s="26">
        <v>1E-3</v>
      </c>
      <c r="E118">
        <f t="shared" si="18"/>
        <v>39427.007250364841</v>
      </c>
      <c r="F118">
        <f t="shared" si="19"/>
        <v>39427</v>
      </c>
      <c r="G118">
        <f t="shared" si="16"/>
        <v>1.1486930015962571E-3</v>
      </c>
      <c r="I118">
        <f t="shared" si="17"/>
        <v>1.1486930015962571E-3</v>
      </c>
      <c r="O118">
        <f t="shared" ca="1" si="20"/>
        <v>1.6128932259726024E-3</v>
      </c>
      <c r="Q118" s="2">
        <f t="shared" si="21"/>
        <v>35521.040999999997</v>
      </c>
      <c r="AA118">
        <v>7</v>
      </c>
      <c r="AC118" t="s">
        <v>27</v>
      </c>
      <c r="AE118" t="s">
        <v>29</v>
      </c>
    </row>
    <row r="119" spans="1:31" x14ac:dyDescent="0.2">
      <c r="A119" t="s">
        <v>85</v>
      </c>
      <c r="C119" s="26">
        <v>50864.485999999997</v>
      </c>
      <c r="D119" s="26">
        <v>3.0000000000000001E-3</v>
      </c>
      <c r="E119">
        <f t="shared" si="18"/>
        <v>41478.007651223394</v>
      </c>
      <c r="F119">
        <f t="shared" si="19"/>
        <v>41478</v>
      </c>
      <c r="G119">
        <f t="shared" si="16"/>
        <v>1.2122019979869947E-3</v>
      </c>
      <c r="I119">
        <f t="shared" si="17"/>
        <v>1.2122019979869947E-3</v>
      </c>
      <c r="O119">
        <f t="shared" ca="1" si="20"/>
        <v>1.72594561488883E-3</v>
      </c>
      <c r="Q119" s="2">
        <f t="shared" si="21"/>
        <v>35845.985999999997</v>
      </c>
      <c r="AA119">
        <v>7</v>
      </c>
      <c r="AC119" t="s">
        <v>27</v>
      </c>
      <c r="AE119" t="s">
        <v>29</v>
      </c>
    </row>
    <row r="120" spans="1:31" x14ac:dyDescent="0.2">
      <c r="A120" s="35" t="s">
        <v>87</v>
      </c>
      <c r="B120" s="36"/>
      <c r="C120" s="37">
        <v>50988.379000000001</v>
      </c>
      <c r="D120" s="37">
        <v>2E-3</v>
      </c>
      <c r="E120">
        <f t="shared" si="18"/>
        <v>42260.000273555102</v>
      </c>
      <c r="F120">
        <f t="shared" si="19"/>
        <v>42260</v>
      </c>
      <c r="G120">
        <f t="shared" si="16"/>
        <v>4.3340005504433066E-5</v>
      </c>
      <c r="I120">
        <f t="shared" si="17"/>
        <v>4.3340005504433066E-5</v>
      </c>
      <c r="O120">
        <f t="shared" ca="1" si="20"/>
        <v>1.7690499386979427E-3</v>
      </c>
      <c r="Q120" s="2">
        <f t="shared" si="21"/>
        <v>35969.879000000001</v>
      </c>
      <c r="AA120">
        <v>6</v>
      </c>
      <c r="AC120" t="s">
        <v>86</v>
      </c>
      <c r="AE120" t="s">
        <v>29</v>
      </c>
    </row>
    <row r="121" spans="1:31" x14ac:dyDescent="0.2">
      <c r="A121" s="35" t="s">
        <v>94</v>
      </c>
      <c r="B121" s="36"/>
      <c r="C121" s="38">
        <v>51603.573100000001</v>
      </c>
      <c r="D121" s="37"/>
      <c r="E121">
        <f t="shared" si="18"/>
        <v>46143.00615364503</v>
      </c>
      <c r="F121">
        <f t="shared" si="19"/>
        <v>46143</v>
      </c>
      <c r="G121">
        <f t="shared" si="16"/>
        <v>9.7493700013728812E-4</v>
      </c>
      <c r="N121">
        <f>G121</f>
        <v>9.7493700013728812E-4</v>
      </c>
      <c r="O121">
        <f t="shared" ca="1" si="20"/>
        <v>1.9830833010390991E-3</v>
      </c>
      <c r="Q121" s="2">
        <f t="shared" si="21"/>
        <v>36585.073100000001</v>
      </c>
    </row>
    <row r="122" spans="1:31" x14ac:dyDescent="0.2">
      <c r="A122" s="37" t="s">
        <v>112</v>
      </c>
      <c r="B122" s="36" t="s">
        <v>91</v>
      </c>
      <c r="C122" s="37">
        <v>51641.438999999998</v>
      </c>
      <c r="D122" s="37">
        <v>8.9999999999999998E-4</v>
      </c>
      <c r="E122">
        <f t="shared" si="18"/>
        <v>46382.009603702318</v>
      </c>
      <c r="F122">
        <f t="shared" si="19"/>
        <v>46382</v>
      </c>
      <c r="G122">
        <f t="shared" si="16"/>
        <v>1.521537997177802E-3</v>
      </c>
      <c r="L122">
        <f>G122</f>
        <v>1.521537997177802E-3</v>
      </c>
      <c r="O122">
        <f t="shared" ca="1" si="20"/>
        <v>1.9962571289040328E-3</v>
      </c>
      <c r="Q122" s="2">
        <f t="shared" si="21"/>
        <v>36622.938999999998</v>
      </c>
    </row>
    <row r="123" spans="1:31" x14ac:dyDescent="0.2">
      <c r="A123" s="39" t="s">
        <v>95</v>
      </c>
      <c r="B123" s="36"/>
      <c r="C123" s="38">
        <v>52072.534</v>
      </c>
      <c r="D123" s="37"/>
      <c r="E123">
        <f t="shared" si="18"/>
        <v>49103.011674231551</v>
      </c>
      <c r="F123">
        <f t="shared" si="19"/>
        <v>49103</v>
      </c>
      <c r="G123">
        <f t="shared" si="16"/>
        <v>1.8495770054869354E-3</v>
      </c>
      <c r="N123">
        <f>G123</f>
        <v>1.8495770054869354E-3</v>
      </c>
      <c r="O123">
        <f t="shared" ca="1" si="20"/>
        <v>2.1462403323370192E-3</v>
      </c>
      <c r="Q123" s="2">
        <f t="shared" si="21"/>
        <v>37054.034</v>
      </c>
    </row>
    <row r="124" spans="1:31" x14ac:dyDescent="0.2">
      <c r="A124" s="37" t="s">
        <v>112</v>
      </c>
      <c r="B124" s="36" t="s">
        <v>91</v>
      </c>
      <c r="C124" s="37">
        <v>52320.639690000004</v>
      </c>
      <c r="D124" s="37">
        <v>8.9999999999999998E-4</v>
      </c>
      <c r="E124">
        <f t="shared" si="18"/>
        <v>50669.014750583854</v>
      </c>
      <c r="F124">
        <f t="shared" si="19"/>
        <v>50669</v>
      </c>
      <c r="G124">
        <f t="shared" ref="G124:G147" si="22">+C124-(C$7+F124*C$8)</f>
        <v>2.336971003387589E-3</v>
      </c>
      <c r="L124">
        <f>G124</f>
        <v>2.336971003387589E-3</v>
      </c>
      <c r="O124">
        <f t="shared" ca="1" si="20"/>
        <v>2.2325592211926079E-3</v>
      </c>
      <c r="Q124" s="2">
        <f t="shared" si="21"/>
        <v>37302.139690000004</v>
      </c>
    </row>
    <row r="125" spans="1:31" x14ac:dyDescent="0.2">
      <c r="A125" s="35" t="s">
        <v>96</v>
      </c>
      <c r="B125" s="36"/>
      <c r="C125" s="38">
        <v>52348.523999999998</v>
      </c>
      <c r="D125" s="37"/>
      <c r="E125">
        <f t="shared" si="18"/>
        <v>50845.01601537528</v>
      </c>
      <c r="F125">
        <f t="shared" si="19"/>
        <v>50845</v>
      </c>
      <c r="G125">
        <f t="shared" si="22"/>
        <v>2.5373550015501678E-3</v>
      </c>
      <c r="N125">
        <f>G125</f>
        <v>2.5373550015501678E-3</v>
      </c>
      <c r="O125">
        <f t="shared" ca="1" si="20"/>
        <v>2.2422604500805924E-3</v>
      </c>
      <c r="Q125" s="2">
        <f t="shared" si="21"/>
        <v>37330.023999999998</v>
      </c>
    </row>
    <row r="126" spans="1:31" x14ac:dyDescent="0.2">
      <c r="A126" s="35" t="s">
        <v>90</v>
      </c>
      <c r="B126" s="36" t="s">
        <v>91</v>
      </c>
      <c r="C126" s="37">
        <v>52410.470699999998</v>
      </c>
      <c r="D126" s="37">
        <v>2.0000000000000001E-4</v>
      </c>
      <c r="E126">
        <f t="shared" si="18"/>
        <v>51236.013588908856</v>
      </c>
      <c r="F126">
        <f t="shared" si="19"/>
        <v>51236</v>
      </c>
      <c r="G126">
        <f t="shared" si="22"/>
        <v>2.1529239966184832E-3</v>
      </c>
      <c r="J126">
        <f>+G126</f>
        <v>2.1529239966184832E-3</v>
      </c>
      <c r="O126">
        <f t="shared" ca="1" si="20"/>
        <v>2.2638126119851488E-3</v>
      </c>
      <c r="Q126" s="2">
        <f t="shared" si="21"/>
        <v>37391.970699999998</v>
      </c>
    </row>
    <row r="127" spans="1:31" x14ac:dyDescent="0.2">
      <c r="A127" s="35" t="s">
        <v>97</v>
      </c>
      <c r="B127" s="36"/>
      <c r="C127" s="38">
        <v>52730.504000000001</v>
      </c>
      <c r="D127" s="37">
        <v>1E-3</v>
      </c>
      <c r="E127">
        <f t="shared" si="18"/>
        <v>53256.012132010277</v>
      </c>
      <c r="F127">
        <f t="shared" si="19"/>
        <v>53256</v>
      </c>
      <c r="G127">
        <f t="shared" si="22"/>
        <v>1.9221039983676746E-3</v>
      </c>
      <c r="J127">
        <f t="shared" ref="J127:J133" si="23">G127</f>
        <v>1.9221039983676746E-3</v>
      </c>
      <c r="O127">
        <f t="shared" ca="1" si="20"/>
        <v>2.3751562617222426E-3</v>
      </c>
      <c r="Q127" s="2">
        <f t="shared" si="21"/>
        <v>37712.004000000001</v>
      </c>
    </row>
    <row r="128" spans="1:31" x14ac:dyDescent="0.2">
      <c r="A128" s="37" t="s">
        <v>97</v>
      </c>
      <c r="B128" s="36" t="s">
        <v>91</v>
      </c>
      <c r="C128" s="37">
        <v>52730.504000000001</v>
      </c>
      <c r="D128" s="37">
        <v>1E-3</v>
      </c>
      <c r="E128">
        <f t="shared" si="18"/>
        <v>53256.012132010277</v>
      </c>
      <c r="F128">
        <f t="shared" si="19"/>
        <v>53256</v>
      </c>
      <c r="G128">
        <f t="shared" si="22"/>
        <v>1.9221039983676746E-3</v>
      </c>
      <c r="J128">
        <f t="shared" si="23"/>
        <v>1.9221039983676746E-3</v>
      </c>
      <c r="O128">
        <f t="shared" ca="1" si="20"/>
        <v>2.3751562617222426E-3</v>
      </c>
      <c r="Q128" s="2">
        <f t="shared" si="21"/>
        <v>37712.004000000001</v>
      </c>
    </row>
    <row r="129" spans="1:17" x14ac:dyDescent="0.2">
      <c r="A129" s="40" t="s">
        <v>98</v>
      </c>
      <c r="B129" s="41" t="s">
        <v>91</v>
      </c>
      <c r="C129" s="40">
        <v>52828.416499999999</v>
      </c>
      <c r="D129" s="40">
        <v>8.9999999999999998E-4</v>
      </c>
      <c r="E129">
        <f t="shared" si="18"/>
        <v>53874.020031036453</v>
      </c>
      <c r="F129">
        <f t="shared" si="19"/>
        <v>53874</v>
      </c>
      <c r="G129">
        <f t="shared" si="22"/>
        <v>3.1735660013509914E-3</v>
      </c>
      <c r="J129">
        <f t="shared" si="23"/>
        <v>3.1735660013509914E-3</v>
      </c>
      <c r="O129">
        <f t="shared" ca="1" si="20"/>
        <v>2.4092208040675518E-3</v>
      </c>
      <c r="Q129" s="2">
        <f t="shared" si="21"/>
        <v>37809.916499999999</v>
      </c>
    </row>
    <row r="130" spans="1:17" x14ac:dyDescent="0.2">
      <c r="A130" s="40" t="s">
        <v>98</v>
      </c>
      <c r="B130" s="41" t="s">
        <v>91</v>
      </c>
      <c r="C130" s="40">
        <v>52828.416499999999</v>
      </c>
      <c r="D130" s="40">
        <v>8.9999999999999998E-4</v>
      </c>
      <c r="E130">
        <f t="shared" si="18"/>
        <v>53874.020031036453</v>
      </c>
      <c r="F130">
        <f t="shared" si="19"/>
        <v>53874</v>
      </c>
      <c r="G130">
        <f t="shared" si="22"/>
        <v>3.1735660013509914E-3</v>
      </c>
      <c r="J130">
        <f t="shared" si="23"/>
        <v>3.1735660013509914E-3</v>
      </c>
      <c r="O130">
        <f t="shared" ca="1" si="20"/>
        <v>2.4092208040675518E-3</v>
      </c>
      <c r="Q130" s="2">
        <f t="shared" si="21"/>
        <v>37809.916499999999</v>
      </c>
    </row>
    <row r="131" spans="1:17" x14ac:dyDescent="0.2">
      <c r="A131" s="37" t="s">
        <v>98</v>
      </c>
      <c r="B131" s="42" t="s">
        <v>91</v>
      </c>
      <c r="C131" s="43">
        <v>52828.416499999999</v>
      </c>
      <c r="D131" s="43">
        <v>8.9999999999999998E-4</v>
      </c>
      <c r="E131">
        <f t="shared" si="18"/>
        <v>53874.020031036453</v>
      </c>
      <c r="F131">
        <f t="shared" si="19"/>
        <v>53874</v>
      </c>
      <c r="G131">
        <f t="shared" si="22"/>
        <v>3.1735660013509914E-3</v>
      </c>
      <c r="J131">
        <f t="shared" si="23"/>
        <v>3.1735660013509914E-3</v>
      </c>
      <c r="O131">
        <f t="shared" ca="1" si="20"/>
        <v>2.4092208040675518E-3</v>
      </c>
      <c r="Q131" s="2">
        <f t="shared" si="21"/>
        <v>37809.916499999999</v>
      </c>
    </row>
    <row r="132" spans="1:17" x14ac:dyDescent="0.2">
      <c r="A132" s="44" t="s">
        <v>99</v>
      </c>
      <c r="B132" s="41" t="s">
        <v>91</v>
      </c>
      <c r="C132" s="40">
        <v>53146.231</v>
      </c>
      <c r="D132" s="40">
        <v>2.9999999999999997E-4</v>
      </c>
      <c r="E132">
        <f t="shared" si="18"/>
        <v>55880.013866604517</v>
      </c>
      <c r="F132">
        <f t="shared" si="19"/>
        <v>55880</v>
      </c>
      <c r="G132">
        <f t="shared" si="22"/>
        <v>2.1969200024614111E-3</v>
      </c>
      <c r="J132">
        <f t="shared" si="23"/>
        <v>2.1969200024614111E-3</v>
      </c>
      <c r="O132">
        <f t="shared" ca="1" si="20"/>
        <v>2.5197927651431015E-3</v>
      </c>
      <c r="Q132" s="2">
        <f t="shared" si="21"/>
        <v>38127.731</v>
      </c>
    </row>
    <row r="133" spans="1:17" x14ac:dyDescent="0.2">
      <c r="A133" s="44" t="s">
        <v>100</v>
      </c>
      <c r="B133" s="45" t="s">
        <v>91</v>
      </c>
      <c r="C133" s="44">
        <v>53149.402000000002</v>
      </c>
      <c r="D133" s="44">
        <v>1E-3</v>
      </c>
      <c r="E133">
        <f t="shared" si="18"/>
        <v>55900.028706873258</v>
      </c>
      <c r="F133">
        <f t="shared" si="19"/>
        <v>55900</v>
      </c>
      <c r="G133">
        <f t="shared" si="22"/>
        <v>4.5481000051950105E-3</v>
      </c>
      <c r="J133">
        <f t="shared" si="23"/>
        <v>4.5481000051950105E-3</v>
      </c>
      <c r="O133">
        <f t="shared" ca="1" si="20"/>
        <v>2.5208951775167361E-3</v>
      </c>
      <c r="Q133" s="2">
        <f t="shared" si="21"/>
        <v>38130.902000000002</v>
      </c>
    </row>
    <row r="134" spans="1:17" x14ac:dyDescent="0.2">
      <c r="A134" s="44" t="s">
        <v>117</v>
      </c>
      <c r="B134" s="45" t="s">
        <v>91</v>
      </c>
      <c r="C134" s="44">
        <v>53436.637999999999</v>
      </c>
      <c r="D134" s="44">
        <v>2E-3</v>
      </c>
      <c r="E134">
        <f t="shared" si="18"/>
        <v>57713.015985154205</v>
      </c>
      <c r="F134">
        <f t="shared" si="19"/>
        <v>57713</v>
      </c>
      <c r="G134">
        <f t="shared" si="22"/>
        <v>2.5325669994344935E-3</v>
      </c>
      <c r="L134">
        <f>G134</f>
        <v>2.5325669994344935E-3</v>
      </c>
      <c r="O134">
        <f t="shared" ca="1" si="20"/>
        <v>2.6208288591867122E-3</v>
      </c>
      <c r="Q134" s="2">
        <f t="shared" si="21"/>
        <v>38418.137999999999</v>
      </c>
    </row>
    <row r="135" spans="1:17" x14ac:dyDescent="0.2">
      <c r="A135" s="60" t="s">
        <v>400</v>
      </c>
      <c r="B135" s="61" t="s">
        <v>91</v>
      </c>
      <c r="C135" s="62">
        <v>53465.631300000001</v>
      </c>
      <c r="D135" s="26"/>
      <c r="E135">
        <f t="shared" si="18"/>
        <v>57896.017015858532</v>
      </c>
      <c r="F135">
        <f t="shared" si="19"/>
        <v>57896</v>
      </c>
      <c r="G135">
        <f t="shared" si="22"/>
        <v>2.6958640009979717E-3</v>
      </c>
      <c r="M135">
        <f>G135</f>
        <v>2.6958640009979717E-3</v>
      </c>
      <c r="O135">
        <f t="shared" ca="1" si="20"/>
        <v>2.6309159324054685E-3</v>
      </c>
      <c r="Q135" s="2">
        <f t="shared" si="21"/>
        <v>38447.131300000001</v>
      </c>
    </row>
    <row r="136" spans="1:17" x14ac:dyDescent="0.2">
      <c r="A136" s="60" t="s">
        <v>404</v>
      </c>
      <c r="B136" s="61" t="s">
        <v>91</v>
      </c>
      <c r="C136" s="62">
        <v>53498.268400000001</v>
      </c>
      <c r="D136" s="26"/>
      <c r="E136">
        <f t="shared" si="18"/>
        <v>58102.017124131809</v>
      </c>
      <c r="F136">
        <f t="shared" si="19"/>
        <v>58102</v>
      </c>
      <c r="G136">
        <f t="shared" si="22"/>
        <v>2.7130180023959838E-3</v>
      </c>
      <c r="M136">
        <f>G136</f>
        <v>2.7130180023959838E-3</v>
      </c>
      <c r="O136">
        <f t="shared" ca="1" si="20"/>
        <v>2.6422707798539049E-3</v>
      </c>
      <c r="Q136" s="2">
        <f t="shared" si="21"/>
        <v>38479.768400000001</v>
      </c>
    </row>
    <row r="137" spans="1:17" x14ac:dyDescent="0.2">
      <c r="A137" s="46" t="s">
        <v>104</v>
      </c>
      <c r="B137" s="42" t="s">
        <v>91</v>
      </c>
      <c r="C137" s="43">
        <v>53500.803</v>
      </c>
      <c r="D137" s="43">
        <v>2.0000000000000001E-4</v>
      </c>
      <c r="E137">
        <f t="shared" si="18"/>
        <v>58118.015110301822</v>
      </c>
      <c r="F137">
        <f t="shared" si="19"/>
        <v>58118</v>
      </c>
      <c r="G137">
        <f t="shared" si="22"/>
        <v>2.3939620004966855E-3</v>
      </c>
      <c r="J137">
        <f t="shared" ref="J137:J143" si="24">G137</f>
        <v>2.3939620004966855E-3</v>
      </c>
      <c r="O137">
        <f t="shared" ca="1" si="20"/>
        <v>2.6431527097528127E-3</v>
      </c>
      <c r="Q137" s="2">
        <f t="shared" si="21"/>
        <v>38482.303</v>
      </c>
    </row>
    <row r="138" spans="1:17" s="70" customFormat="1" ht="12" customHeight="1" x14ac:dyDescent="0.2">
      <c r="A138" s="67" t="s">
        <v>104</v>
      </c>
      <c r="B138" s="68" t="s">
        <v>91</v>
      </c>
      <c r="C138" s="69">
        <v>53500.961300000003</v>
      </c>
      <c r="D138" s="69">
        <v>2.9999999999999997E-4</v>
      </c>
      <c r="E138" s="70">
        <f t="shared" si="18"/>
        <v>58119.014274355621</v>
      </c>
      <c r="F138" s="70">
        <f t="shared" si="19"/>
        <v>58119</v>
      </c>
      <c r="G138" s="70">
        <f t="shared" si="22"/>
        <v>2.2615210036747158E-3</v>
      </c>
      <c r="J138" s="70">
        <f t="shared" si="24"/>
        <v>2.2615210036747158E-3</v>
      </c>
      <c r="O138" s="70">
        <f t="shared" ca="1" si="20"/>
        <v>2.6432078303714945E-3</v>
      </c>
      <c r="Q138" s="71">
        <f t="shared" si="21"/>
        <v>38482.461300000003</v>
      </c>
    </row>
    <row r="139" spans="1:17" s="70" customFormat="1" ht="12" customHeight="1" x14ac:dyDescent="0.2">
      <c r="A139" s="67" t="s">
        <v>104</v>
      </c>
      <c r="B139" s="68" t="s">
        <v>91</v>
      </c>
      <c r="C139" s="69">
        <v>53501.754000000001</v>
      </c>
      <c r="D139" s="69">
        <v>5.9999999999999995E-4</v>
      </c>
      <c r="E139" s="70">
        <f t="shared" si="18"/>
        <v>58124.017668830857</v>
      </c>
      <c r="F139" s="70">
        <f t="shared" si="19"/>
        <v>58124</v>
      </c>
      <c r="G139" s="70">
        <f t="shared" si="22"/>
        <v>2.7993160038022324E-3</v>
      </c>
      <c r="J139" s="70">
        <f t="shared" si="24"/>
        <v>2.7993160038022324E-3</v>
      </c>
      <c r="O139" s="70">
        <f t="shared" ca="1" si="20"/>
        <v>2.6434834334649032E-3</v>
      </c>
      <c r="Q139" s="71">
        <f t="shared" si="21"/>
        <v>38483.254000000001</v>
      </c>
    </row>
    <row r="140" spans="1:17" s="70" customFormat="1" ht="12" customHeight="1" x14ac:dyDescent="0.2">
      <c r="A140" s="67" t="s">
        <v>104</v>
      </c>
      <c r="B140" s="68" t="s">
        <v>91</v>
      </c>
      <c r="C140" s="69">
        <v>53501.911599999999</v>
      </c>
      <c r="D140" s="69">
        <v>2.0000000000000001E-4</v>
      </c>
      <c r="E140" s="70">
        <f t="shared" si="18"/>
        <v>58125.012414597601</v>
      </c>
      <c r="F140" s="70">
        <f t="shared" si="19"/>
        <v>58125</v>
      </c>
      <c r="G140" s="70">
        <f t="shared" si="22"/>
        <v>1.9668750028358772E-3</v>
      </c>
      <c r="J140" s="70">
        <f t="shared" si="24"/>
        <v>1.9668750028358772E-3</v>
      </c>
      <c r="O140" s="70">
        <f t="shared" ca="1" si="20"/>
        <v>2.643538554083585E-3</v>
      </c>
      <c r="Q140" s="71">
        <f t="shared" si="21"/>
        <v>38483.411599999999</v>
      </c>
    </row>
    <row r="141" spans="1:17" s="70" customFormat="1" ht="12" customHeight="1" x14ac:dyDescent="0.2">
      <c r="A141" s="67" t="s">
        <v>104</v>
      </c>
      <c r="B141" s="68" t="s">
        <v>91</v>
      </c>
      <c r="C141" s="69">
        <v>53504.763599999998</v>
      </c>
      <c r="D141" s="69">
        <v>2.0000000000000001E-4</v>
      </c>
      <c r="E141" s="70">
        <f t="shared" si="18"/>
        <v>58143.013778346067</v>
      </c>
      <c r="F141" s="70">
        <f t="shared" si="19"/>
        <v>58143</v>
      </c>
      <c r="G141" s="70">
        <f t="shared" si="22"/>
        <v>2.1829370016348548E-3</v>
      </c>
      <c r="J141" s="70">
        <f t="shared" si="24"/>
        <v>2.1829370016348548E-3</v>
      </c>
      <c r="O141" s="70">
        <f t="shared" ca="1" si="20"/>
        <v>2.6445307252198559E-3</v>
      </c>
      <c r="Q141" s="71">
        <f t="shared" si="21"/>
        <v>38486.263599999998</v>
      </c>
    </row>
    <row r="142" spans="1:17" s="70" customFormat="1" ht="12" customHeight="1" x14ac:dyDescent="0.2">
      <c r="A142" s="67" t="s">
        <v>104</v>
      </c>
      <c r="B142" s="68" t="s">
        <v>91</v>
      </c>
      <c r="C142" s="69">
        <v>53504.923799999997</v>
      </c>
      <c r="D142" s="69">
        <v>8.9999999999999998E-4</v>
      </c>
      <c r="E142" s="70">
        <f t="shared" si="18"/>
        <v>58144.024934893219</v>
      </c>
      <c r="F142" s="70">
        <f t="shared" si="19"/>
        <v>58144</v>
      </c>
      <c r="G142" s="70">
        <f t="shared" si="22"/>
        <v>3.9504960004705936E-3</v>
      </c>
      <c r="J142" s="70">
        <f t="shared" si="24"/>
        <v>3.9504960004705936E-3</v>
      </c>
      <c r="O142" s="70">
        <f t="shared" ca="1" si="20"/>
        <v>2.6445858458385377E-3</v>
      </c>
      <c r="Q142" s="71">
        <f t="shared" si="21"/>
        <v>38486.423799999997</v>
      </c>
    </row>
    <row r="143" spans="1:17" s="70" customFormat="1" ht="12" customHeight="1" x14ac:dyDescent="0.2">
      <c r="A143" s="67" t="s">
        <v>103</v>
      </c>
      <c r="B143" s="68"/>
      <c r="C143" s="72">
        <v>53510.4683</v>
      </c>
      <c r="D143" s="72">
        <v>5.0000000000000001E-4</v>
      </c>
      <c r="E143" s="70">
        <f t="shared" si="18"/>
        <v>58179.020924130069</v>
      </c>
      <c r="F143" s="70">
        <f t="shared" si="19"/>
        <v>58179</v>
      </c>
      <c r="G143" s="70">
        <f t="shared" si="22"/>
        <v>3.3150610033771954E-3</v>
      </c>
      <c r="J143" s="70">
        <f t="shared" si="24"/>
        <v>3.3150610033771954E-3</v>
      </c>
      <c r="O143" s="70">
        <f t="shared" ca="1" si="20"/>
        <v>2.6465150674923983E-3</v>
      </c>
      <c r="Q143" s="71">
        <f t="shared" si="21"/>
        <v>38491.9683</v>
      </c>
    </row>
    <row r="144" spans="1:17" s="70" customFormat="1" ht="12" customHeight="1" x14ac:dyDescent="0.2">
      <c r="A144" s="73" t="s">
        <v>113</v>
      </c>
      <c r="B144" s="74" t="s">
        <v>91</v>
      </c>
      <c r="C144" s="72">
        <v>54218.343610000004</v>
      </c>
      <c r="D144" s="72">
        <v>2.0000000000000001E-4</v>
      </c>
      <c r="E144" s="70">
        <f t="shared" si="18"/>
        <v>62647.015644984007</v>
      </c>
      <c r="F144" s="70">
        <f t="shared" si="19"/>
        <v>62647</v>
      </c>
      <c r="G144" s="70">
        <f t="shared" si="22"/>
        <v>2.4786730064079165E-3</v>
      </c>
      <c r="L144" s="70">
        <f>G144</f>
        <v>2.4786730064079165E-3</v>
      </c>
      <c r="O144" s="70">
        <f t="shared" ca="1" si="20"/>
        <v>2.8927939917623665E-3</v>
      </c>
      <c r="Q144" s="71">
        <f t="shared" si="21"/>
        <v>39199.843610000004</v>
      </c>
    </row>
    <row r="145" spans="1:17" s="70" customFormat="1" ht="12" customHeight="1" x14ac:dyDescent="0.2">
      <c r="A145" s="32" t="s">
        <v>119</v>
      </c>
      <c r="B145" s="33" t="s">
        <v>91</v>
      </c>
      <c r="C145" s="34">
        <v>55988.669000000002</v>
      </c>
      <c r="D145" s="34">
        <v>1E-3</v>
      </c>
      <c r="E145" s="70">
        <f t="shared" si="18"/>
        <v>73821.023814182117</v>
      </c>
      <c r="F145" s="70">
        <f t="shared" si="19"/>
        <v>73821</v>
      </c>
      <c r="G145" s="70">
        <f t="shared" si="22"/>
        <v>3.7729390023741871E-3</v>
      </c>
      <c r="L145" s="70">
        <f>G145</f>
        <v>3.7729390023741871E-3</v>
      </c>
      <c r="O145" s="70">
        <f t="shared" ca="1" si="20"/>
        <v>3.5087117849120142E-3</v>
      </c>
      <c r="Q145" s="71">
        <f t="shared" si="21"/>
        <v>40970.169000000002</v>
      </c>
    </row>
    <row r="146" spans="1:17" s="70" customFormat="1" ht="12" customHeight="1" x14ac:dyDescent="0.2">
      <c r="A146" s="63" t="s">
        <v>450</v>
      </c>
      <c r="B146" s="64"/>
      <c r="C146" s="63">
        <v>57132.391900000002</v>
      </c>
      <c r="D146" s="63">
        <v>2.9999999999999997E-4</v>
      </c>
      <c r="E146" s="70">
        <f t="shared" si="18"/>
        <v>81040.018186679357</v>
      </c>
      <c r="F146" s="70">
        <f t="shared" si="19"/>
        <v>81040</v>
      </c>
      <c r="G146" s="70">
        <f t="shared" si="22"/>
        <v>2.8813600074499846E-3</v>
      </c>
      <c r="J146" s="70">
        <f>G146</f>
        <v>2.8813600074499846E-3</v>
      </c>
      <c r="O146" s="70">
        <f t="shared" ca="1" si="20"/>
        <v>3.9066275311754215E-3</v>
      </c>
      <c r="Q146" s="71">
        <f t="shared" si="21"/>
        <v>42113.891900000002</v>
      </c>
    </row>
    <row r="147" spans="1:17" s="70" customFormat="1" ht="12" customHeight="1" x14ac:dyDescent="0.2">
      <c r="A147" s="63" t="s">
        <v>450</v>
      </c>
      <c r="B147" s="64"/>
      <c r="C147" s="63">
        <v>57135.402300000002</v>
      </c>
      <c r="D147" s="63">
        <v>2.0000000000000001E-4</v>
      </c>
      <c r="E147" s="70">
        <f t="shared" si="18"/>
        <v>81059.019345665467</v>
      </c>
      <c r="F147" s="70">
        <f t="shared" si="19"/>
        <v>81059</v>
      </c>
      <c r="G147" s="70">
        <f t="shared" si="22"/>
        <v>3.0649810069007799E-3</v>
      </c>
      <c r="J147" s="70">
        <f>G147</f>
        <v>3.0649810069007799E-3</v>
      </c>
      <c r="O147" s="70">
        <f t="shared" ca="1" si="20"/>
        <v>3.9076748229303739E-3</v>
      </c>
      <c r="Q147" s="71">
        <f t="shared" si="21"/>
        <v>42116.902300000002</v>
      </c>
    </row>
    <row r="148" spans="1:17" s="70" customFormat="1" ht="12" customHeight="1" x14ac:dyDescent="0.2">
      <c r="A148" s="65" t="s">
        <v>451</v>
      </c>
      <c r="B148" s="66" t="s">
        <v>91</v>
      </c>
      <c r="C148" s="75">
        <v>52777.875229999889</v>
      </c>
      <c r="D148" s="76">
        <v>5.0000000000000001E-4</v>
      </c>
      <c r="E148" s="70">
        <f t="shared" ref="E148:E211" si="25">+(C148-C$7)/C$8</f>
        <v>53555.011691070838</v>
      </c>
      <c r="F148" s="70">
        <f t="shared" ref="F148:F211" si="26">ROUND(2*E148,0)/2</f>
        <v>53555</v>
      </c>
      <c r="G148" s="70">
        <f t="shared" ref="G148:G211" si="27">+C148-(C$7+F148*C$8)</f>
        <v>1.8522448881412856E-3</v>
      </c>
      <c r="J148" s="70">
        <f t="shared" ref="J148:J211" si="28">G148</f>
        <v>1.8522448881412856E-3</v>
      </c>
      <c r="O148" s="70">
        <f t="shared" ref="O148:O211" ca="1" si="29">+C$11+C$12*$F148</f>
        <v>2.3916373267080801E-3</v>
      </c>
      <c r="Q148" s="71">
        <f t="shared" ref="Q148:Q211" si="30">+C148-15018.5</f>
        <v>37759.375229999889</v>
      </c>
    </row>
    <row r="149" spans="1:17" s="70" customFormat="1" ht="12" customHeight="1" x14ac:dyDescent="0.2">
      <c r="A149" s="65" t="s">
        <v>451</v>
      </c>
      <c r="B149" s="66" t="s">
        <v>91</v>
      </c>
      <c r="C149" s="75">
        <v>52778.825980000198</v>
      </c>
      <c r="D149" s="76">
        <v>5.5999999999999995E-4</v>
      </c>
      <c r="E149" s="70">
        <f t="shared" si="25"/>
        <v>53561.012671642166</v>
      </c>
      <c r="F149" s="70">
        <f t="shared" si="26"/>
        <v>53561</v>
      </c>
      <c r="G149" s="70">
        <f t="shared" si="27"/>
        <v>2.0075991997146048E-3</v>
      </c>
      <c r="J149" s="70">
        <f t="shared" si="28"/>
        <v>2.0075991997146048E-3</v>
      </c>
      <c r="O149" s="70">
        <f t="shared" ca="1" si="29"/>
        <v>2.3919680504201702E-3</v>
      </c>
      <c r="Q149" s="71">
        <f t="shared" si="30"/>
        <v>37760.325980000198</v>
      </c>
    </row>
    <row r="150" spans="1:17" s="70" customFormat="1" ht="12" customHeight="1" x14ac:dyDescent="0.2">
      <c r="A150" s="65" t="s">
        <v>451</v>
      </c>
      <c r="B150" s="66" t="s">
        <v>91</v>
      </c>
      <c r="C150" s="75">
        <v>52779.776519999839</v>
      </c>
      <c r="D150" s="76">
        <v>7.2000000000000005E-4</v>
      </c>
      <c r="E150" s="70">
        <f t="shared" si="25"/>
        <v>53567.012326723168</v>
      </c>
      <c r="F150" s="70">
        <f t="shared" si="26"/>
        <v>53567</v>
      </c>
      <c r="G150" s="70">
        <f t="shared" si="27"/>
        <v>1.9529528435668908E-3</v>
      </c>
      <c r="J150" s="70">
        <f t="shared" si="28"/>
        <v>1.9529528435668908E-3</v>
      </c>
      <c r="O150" s="70">
        <f t="shared" ca="1" si="29"/>
        <v>2.3922987741322606E-3</v>
      </c>
      <c r="Q150" s="71">
        <f t="shared" si="30"/>
        <v>37761.276519999839</v>
      </c>
    </row>
    <row r="151" spans="1:17" s="70" customFormat="1" ht="12" customHeight="1" x14ac:dyDescent="0.2">
      <c r="A151" s="65" t="s">
        <v>451</v>
      </c>
      <c r="B151" s="66" t="s">
        <v>91</v>
      </c>
      <c r="C151" s="75">
        <v>52779.934739999939</v>
      </c>
      <c r="D151" s="76">
        <v>5.6999999999999998E-4</v>
      </c>
      <c r="E151" s="70">
        <f t="shared" si="25"/>
        <v>53568.010985830486</v>
      </c>
      <c r="F151" s="70">
        <f t="shared" si="26"/>
        <v>53568</v>
      </c>
      <c r="G151" s="70">
        <f t="shared" si="27"/>
        <v>1.74051194335334E-3</v>
      </c>
      <c r="J151" s="70">
        <f t="shared" si="28"/>
        <v>1.74051194335334E-3</v>
      </c>
      <c r="O151" s="70">
        <f t="shared" ca="1" si="29"/>
        <v>2.3923538947509424E-3</v>
      </c>
      <c r="Q151" s="71">
        <f t="shared" si="30"/>
        <v>37761.434739999939</v>
      </c>
    </row>
    <row r="152" spans="1:17" s="70" customFormat="1" ht="12" customHeight="1" x14ac:dyDescent="0.2">
      <c r="A152" s="65" t="s">
        <v>451</v>
      </c>
      <c r="B152" s="66" t="s">
        <v>91</v>
      </c>
      <c r="C152" s="75">
        <v>52780.885420000181</v>
      </c>
      <c r="D152" s="76">
        <v>4.4000000000000002E-4</v>
      </c>
      <c r="E152" s="70">
        <f t="shared" si="25"/>
        <v>53574.011524572692</v>
      </c>
      <c r="F152" s="70">
        <f t="shared" si="26"/>
        <v>53574</v>
      </c>
      <c r="G152" s="70">
        <f t="shared" si="27"/>
        <v>1.825866180297453E-3</v>
      </c>
      <c r="J152" s="70">
        <f t="shared" si="28"/>
        <v>1.825866180297453E-3</v>
      </c>
      <c r="O152" s="70">
        <f t="shared" ca="1" si="29"/>
        <v>2.3926846184630329E-3</v>
      </c>
      <c r="Q152" s="71">
        <f t="shared" si="30"/>
        <v>37762.385420000181</v>
      </c>
    </row>
    <row r="153" spans="1:17" s="70" customFormat="1" ht="12" customHeight="1" x14ac:dyDescent="0.2">
      <c r="A153" s="65" t="s">
        <v>451</v>
      </c>
      <c r="B153" s="66" t="s">
        <v>91</v>
      </c>
      <c r="C153" s="75">
        <v>52781.836039999966</v>
      </c>
      <c r="D153" s="76">
        <v>4.8999999999999998E-4</v>
      </c>
      <c r="E153" s="70">
        <f t="shared" si="25"/>
        <v>53580.01168460169</v>
      </c>
      <c r="F153" s="70">
        <f t="shared" si="26"/>
        <v>53580</v>
      </c>
      <c r="G153" s="70">
        <f t="shared" si="27"/>
        <v>1.8512199676479213E-3</v>
      </c>
      <c r="J153" s="70">
        <f t="shared" si="28"/>
        <v>1.8512199676479213E-3</v>
      </c>
      <c r="O153" s="70">
        <f t="shared" ca="1" si="29"/>
        <v>2.3930153421751234E-3</v>
      </c>
      <c r="Q153" s="71">
        <f t="shared" si="30"/>
        <v>37763.336039999966</v>
      </c>
    </row>
    <row r="154" spans="1:17" s="70" customFormat="1" ht="12" customHeight="1" x14ac:dyDescent="0.2">
      <c r="A154" s="65" t="s">
        <v>451</v>
      </c>
      <c r="B154" s="66" t="s">
        <v>91</v>
      </c>
      <c r="C154" s="75">
        <v>52782.786760000046</v>
      </c>
      <c r="D154" s="76">
        <v>5.0000000000000001E-4</v>
      </c>
      <c r="E154" s="70">
        <f t="shared" si="25"/>
        <v>53586.012475816417</v>
      </c>
      <c r="F154" s="70">
        <f t="shared" si="26"/>
        <v>53586</v>
      </c>
      <c r="G154" s="70">
        <f t="shared" si="27"/>
        <v>1.9765740507864393E-3</v>
      </c>
      <c r="J154" s="70">
        <f t="shared" si="28"/>
        <v>1.9765740507864393E-3</v>
      </c>
      <c r="O154" s="70">
        <f t="shared" ca="1" si="29"/>
        <v>2.3933460658872134E-3</v>
      </c>
      <c r="Q154" s="71">
        <f t="shared" si="30"/>
        <v>37764.286760000046</v>
      </c>
    </row>
    <row r="155" spans="1:17" s="70" customFormat="1" ht="12" customHeight="1" x14ac:dyDescent="0.2">
      <c r="A155" s="65" t="s">
        <v>451</v>
      </c>
      <c r="B155" s="66" t="s">
        <v>91</v>
      </c>
      <c r="C155" s="75">
        <v>52782.945280000102</v>
      </c>
      <c r="D155" s="76">
        <v>5.1000000000000004E-4</v>
      </c>
      <c r="E155" s="70">
        <f t="shared" si="25"/>
        <v>53587.013028475041</v>
      </c>
      <c r="F155" s="70">
        <f t="shared" si="26"/>
        <v>53587</v>
      </c>
      <c r="G155" s="70">
        <f t="shared" si="27"/>
        <v>2.064133106614463E-3</v>
      </c>
      <c r="J155" s="70">
        <f t="shared" si="28"/>
        <v>2.064133106614463E-3</v>
      </c>
      <c r="O155" s="70">
        <f t="shared" ca="1" si="29"/>
        <v>2.3934011865058952E-3</v>
      </c>
      <c r="Q155" s="71">
        <f t="shared" si="30"/>
        <v>37764.445280000102</v>
      </c>
    </row>
    <row r="156" spans="1:17" s="70" customFormat="1" ht="12" customHeight="1" x14ac:dyDescent="0.2">
      <c r="A156" s="65" t="s">
        <v>451</v>
      </c>
      <c r="B156" s="66" t="s">
        <v>91</v>
      </c>
      <c r="C156" s="75">
        <v>52786.747599999886</v>
      </c>
      <c r="D156" s="76">
        <v>3.6000000000000002E-4</v>
      </c>
      <c r="E156" s="70">
        <f t="shared" si="25"/>
        <v>53611.012658700929</v>
      </c>
      <c r="F156" s="70">
        <f t="shared" si="26"/>
        <v>53611</v>
      </c>
      <c r="G156" s="70">
        <f t="shared" si="27"/>
        <v>2.0055488857906312E-3</v>
      </c>
      <c r="J156" s="70">
        <f t="shared" si="28"/>
        <v>2.0055488857906312E-3</v>
      </c>
      <c r="O156" s="70">
        <f t="shared" ca="1" si="29"/>
        <v>2.3947240813542566E-3</v>
      </c>
      <c r="Q156" s="71">
        <f t="shared" si="30"/>
        <v>37768.247599999886</v>
      </c>
    </row>
    <row r="157" spans="1:17" s="70" customFormat="1" ht="12" customHeight="1" x14ac:dyDescent="0.2">
      <c r="A157" s="65" t="s">
        <v>451</v>
      </c>
      <c r="B157" s="66" t="s">
        <v>91</v>
      </c>
      <c r="C157" s="75">
        <v>52786.905929999892</v>
      </c>
      <c r="D157" s="76">
        <v>2.2000000000000001E-4</v>
      </c>
      <c r="E157" s="70">
        <f t="shared" si="25"/>
        <v>53612.012012109903</v>
      </c>
      <c r="F157" s="70">
        <f t="shared" si="26"/>
        <v>53612</v>
      </c>
      <c r="G157" s="70">
        <f t="shared" si="27"/>
        <v>1.9031078918487765E-3</v>
      </c>
      <c r="J157" s="70">
        <f t="shared" si="28"/>
        <v>1.9031078918487765E-3</v>
      </c>
      <c r="O157" s="70">
        <f t="shared" ca="1" si="29"/>
        <v>2.3947792019729385E-3</v>
      </c>
      <c r="Q157" s="71">
        <f t="shared" si="30"/>
        <v>37768.405929999892</v>
      </c>
    </row>
    <row r="158" spans="1:17" s="70" customFormat="1" ht="12" customHeight="1" x14ac:dyDescent="0.2">
      <c r="A158" s="65" t="s">
        <v>451</v>
      </c>
      <c r="B158" s="66" t="s">
        <v>91</v>
      </c>
      <c r="C158" s="75">
        <v>52787.85672000004</v>
      </c>
      <c r="D158" s="76">
        <v>4.0999999999999999E-4</v>
      </c>
      <c r="E158" s="70">
        <f t="shared" si="25"/>
        <v>53618.013245153757</v>
      </c>
      <c r="F158" s="70">
        <f t="shared" si="26"/>
        <v>53618</v>
      </c>
      <c r="G158" s="70">
        <f t="shared" si="27"/>
        <v>2.0984620423405431E-3</v>
      </c>
      <c r="J158" s="70">
        <f t="shared" si="28"/>
        <v>2.0984620423405431E-3</v>
      </c>
      <c r="O158" s="70">
        <f t="shared" ca="1" si="29"/>
        <v>2.3951099256850289E-3</v>
      </c>
      <c r="Q158" s="71">
        <f t="shared" si="30"/>
        <v>37769.35672000004</v>
      </c>
    </row>
    <row r="159" spans="1:17" s="70" customFormat="1" ht="12" customHeight="1" x14ac:dyDescent="0.2">
      <c r="A159" s="65" t="s">
        <v>451</v>
      </c>
      <c r="B159" s="66" t="s">
        <v>91</v>
      </c>
      <c r="C159" s="75">
        <v>54316.414199999999</v>
      </c>
      <c r="D159" s="76">
        <v>3.2000000000000003E-4</v>
      </c>
      <c r="E159" s="70">
        <f t="shared" si="25"/>
        <v>63266.021382577834</v>
      </c>
      <c r="F159" s="70">
        <f t="shared" si="26"/>
        <v>63266</v>
      </c>
      <c r="G159" s="70">
        <f t="shared" si="27"/>
        <v>3.3876939996844158E-3</v>
      </c>
      <c r="J159" s="70">
        <f t="shared" si="28"/>
        <v>3.3876939996844158E-3</v>
      </c>
      <c r="O159" s="70">
        <f t="shared" ca="1" si="29"/>
        <v>2.9269136547263575E-3</v>
      </c>
      <c r="Q159" s="71">
        <f t="shared" si="30"/>
        <v>39297.914199999999</v>
      </c>
    </row>
    <row r="160" spans="1:17" s="70" customFormat="1" ht="12" customHeight="1" x14ac:dyDescent="0.2">
      <c r="A160" s="65" t="s">
        <v>451</v>
      </c>
      <c r="B160" s="66" t="s">
        <v>91</v>
      </c>
      <c r="C160" s="75">
        <v>54628.525700000115</v>
      </c>
      <c r="D160" s="76">
        <v>2.3000000000000001E-4</v>
      </c>
      <c r="E160" s="70">
        <f t="shared" si="25"/>
        <v>65236.018802488288</v>
      </c>
      <c r="F160" s="70">
        <f t="shared" si="26"/>
        <v>65236</v>
      </c>
      <c r="G160" s="70">
        <f t="shared" si="27"/>
        <v>2.9789241161779501E-3</v>
      </c>
      <c r="J160" s="70">
        <f t="shared" si="28"/>
        <v>2.9789241161779501E-3</v>
      </c>
      <c r="O160" s="70">
        <f t="shared" ca="1" si="29"/>
        <v>3.0355012735293649E-3</v>
      </c>
      <c r="Q160" s="71">
        <f t="shared" si="30"/>
        <v>39610.025700000115</v>
      </c>
    </row>
    <row r="161" spans="1:17" s="70" customFormat="1" ht="12" customHeight="1" x14ac:dyDescent="0.2">
      <c r="A161" s="65" t="s">
        <v>451</v>
      </c>
      <c r="B161" s="66" t="s">
        <v>91</v>
      </c>
      <c r="C161" s="75">
        <v>54976.442970000207</v>
      </c>
      <c r="D161" s="76">
        <v>3.8000000000000002E-4</v>
      </c>
      <c r="E161" s="70">
        <f t="shared" si="25"/>
        <v>67432.016464356624</v>
      </c>
      <c r="F161" s="70">
        <f t="shared" si="26"/>
        <v>67432</v>
      </c>
      <c r="G161" s="70">
        <f t="shared" si="27"/>
        <v>2.6084882119903341E-3</v>
      </c>
      <c r="J161" s="70">
        <f t="shared" si="28"/>
        <v>2.6084882119903341E-3</v>
      </c>
      <c r="O161" s="70">
        <f t="shared" ca="1" si="29"/>
        <v>3.1565461521544432E-3</v>
      </c>
      <c r="Q161" s="71">
        <f t="shared" si="30"/>
        <v>39957.942970000207</v>
      </c>
    </row>
    <row r="162" spans="1:17" s="70" customFormat="1" ht="12" customHeight="1" x14ac:dyDescent="0.2">
      <c r="A162" s="65" t="s">
        <v>451</v>
      </c>
      <c r="B162" s="66" t="s">
        <v>91</v>
      </c>
      <c r="C162" s="75">
        <v>54994.504139999859</v>
      </c>
      <c r="D162" s="76">
        <v>2.5999999999999998E-4</v>
      </c>
      <c r="E162" s="70">
        <f t="shared" si="25"/>
        <v>67546.015654709641</v>
      </c>
      <c r="F162" s="70">
        <f t="shared" si="26"/>
        <v>67546</v>
      </c>
      <c r="G162" s="70">
        <f t="shared" si="27"/>
        <v>2.4802138650557026E-3</v>
      </c>
      <c r="J162" s="70">
        <f t="shared" si="28"/>
        <v>2.4802138650557026E-3</v>
      </c>
      <c r="O162" s="70">
        <f t="shared" ca="1" si="29"/>
        <v>3.1628299026841603E-3</v>
      </c>
      <c r="Q162" s="71">
        <f t="shared" si="30"/>
        <v>39976.004139999859</v>
      </c>
    </row>
    <row r="163" spans="1:17" s="70" customFormat="1" ht="12" customHeight="1" x14ac:dyDescent="0.2">
      <c r="A163" s="65" t="s">
        <v>451</v>
      </c>
      <c r="B163" s="66" t="s">
        <v>91</v>
      </c>
      <c r="C163" s="75">
        <v>55001.475250000134</v>
      </c>
      <c r="D163" s="76">
        <v>3.3E-4</v>
      </c>
      <c r="E163" s="70">
        <f t="shared" si="25"/>
        <v>67590.016176043995</v>
      </c>
      <c r="F163" s="70">
        <f t="shared" si="26"/>
        <v>67590</v>
      </c>
      <c r="G163" s="70">
        <f t="shared" si="27"/>
        <v>2.5628101357142441E-3</v>
      </c>
      <c r="J163" s="70">
        <f t="shared" si="28"/>
        <v>2.5628101357142441E-3</v>
      </c>
      <c r="O163" s="70">
        <f t="shared" ca="1" si="29"/>
        <v>3.1652552099061568E-3</v>
      </c>
      <c r="Q163" s="71">
        <f t="shared" si="30"/>
        <v>39982.975250000134</v>
      </c>
    </row>
    <row r="164" spans="1:17" s="70" customFormat="1" ht="12" customHeight="1" x14ac:dyDescent="0.2">
      <c r="A164" s="65" t="s">
        <v>451</v>
      </c>
      <c r="B164" s="66" t="s">
        <v>91</v>
      </c>
      <c r="C164" s="75">
        <v>55037.439600000158</v>
      </c>
      <c r="D164" s="76">
        <v>2.0000000000000001E-4</v>
      </c>
      <c r="E164" s="70">
        <f t="shared" si="25"/>
        <v>67817.01734937077</v>
      </c>
      <c r="F164" s="70">
        <f t="shared" si="26"/>
        <v>67817</v>
      </c>
      <c r="G164" s="70">
        <f t="shared" si="27"/>
        <v>2.7487031620694324E-3</v>
      </c>
      <c r="J164" s="70">
        <f t="shared" si="28"/>
        <v>2.7487031620694324E-3</v>
      </c>
      <c r="O164" s="70">
        <f t="shared" ca="1" si="29"/>
        <v>3.1777675903469091E-3</v>
      </c>
      <c r="Q164" s="71">
        <f t="shared" si="30"/>
        <v>40018.939600000158</v>
      </c>
    </row>
    <row r="165" spans="1:17" s="70" customFormat="1" ht="12" customHeight="1" x14ac:dyDescent="0.2">
      <c r="A165" s="65" t="s">
        <v>451</v>
      </c>
      <c r="B165" s="66" t="s">
        <v>91</v>
      </c>
      <c r="C165" s="75">
        <v>55662.456269999966</v>
      </c>
      <c r="D165" s="76">
        <v>4.0000000000000002E-4</v>
      </c>
      <c r="E165" s="70">
        <f t="shared" si="25"/>
        <v>71762.021706147716</v>
      </c>
      <c r="F165" s="70">
        <f t="shared" si="26"/>
        <v>71762</v>
      </c>
      <c r="G165" s="70">
        <f t="shared" si="27"/>
        <v>3.438957966864109E-3</v>
      </c>
      <c r="J165" s="70">
        <f t="shared" si="28"/>
        <v>3.438957966864109E-3</v>
      </c>
      <c r="O165" s="70">
        <f t="shared" ca="1" si="29"/>
        <v>3.3952184310463334E-3</v>
      </c>
      <c r="Q165" s="71">
        <f t="shared" si="30"/>
        <v>40643.956269999966</v>
      </c>
    </row>
    <row r="166" spans="1:17" s="70" customFormat="1" ht="12" customHeight="1" x14ac:dyDescent="0.2">
      <c r="A166" s="65" t="s">
        <v>451</v>
      </c>
      <c r="B166" s="66" t="s">
        <v>91</v>
      </c>
      <c r="C166" s="75">
        <v>55663.406369999982</v>
      </c>
      <c r="D166" s="76">
        <v>4.4999999999999999E-4</v>
      </c>
      <c r="E166" s="70">
        <f t="shared" si="25"/>
        <v>71768.018584022095</v>
      </c>
      <c r="F166" s="70">
        <f t="shared" si="26"/>
        <v>71768</v>
      </c>
      <c r="G166" s="70">
        <f t="shared" si="27"/>
        <v>2.9443119856296107E-3</v>
      </c>
      <c r="J166" s="70">
        <f t="shared" si="28"/>
        <v>2.9443119856296107E-3</v>
      </c>
      <c r="O166" s="70">
        <f t="shared" ca="1" si="29"/>
        <v>3.3955491547584234E-3</v>
      </c>
      <c r="Q166" s="71">
        <f t="shared" si="30"/>
        <v>40644.906369999982</v>
      </c>
    </row>
    <row r="167" spans="1:17" s="70" customFormat="1" ht="12" customHeight="1" x14ac:dyDescent="0.2">
      <c r="A167" s="65" t="s">
        <v>451</v>
      </c>
      <c r="B167" s="66" t="s">
        <v>91</v>
      </c>
      <c r="C167" s="75">
        <v>55672.437299999874</v>
      </c>
      <c r="D167" s="76">
        <v>4.0999999999999999E-4</v>
      </c>
      <c r="E167" s="70">
        <f t="shared" si="25"/>
        <v>71825.020356783338</v>
      </c>
      <c r="F167" s="70">
        <f t="shared" si="26"/>
        <v>71825</v>
      </c>
      <c r="G167" s="70">
        <f t="shared" si="27"/>
        <v>3.2251748780254275E-3</v>
      </c>
      <c r="J167" s="70">
        <f t="shared" si="28"/>
        <v>3.2251748780254275E-3</v>
      </c>
      <c r="O167" s="70">
        <f t="shared" ca="1" si="29"/>
        <v>3.3986910300232822E-3</v>
      </c>
      <c r="Q167" s="71">
        <f t="shared" si="30"/>
        <v>40653.937299999874</v>
      </c>
    </row>
    <row r="168" spans="1:17" s="70" customFormat="1" ht="12" customHeight="1" x14ac:dyDescent="0.2">
      <c r="A168" s="65" t="s">
        <v>451</v>
      </c>
      <c r="B168" s="66" t="s">
        <v>91</v>
      </c>
      <c r="C168" s="75">
        <v>55778.428600000218</v>
      </c>
      <c r="D168" s="76">
        <v>3.1E-4</v>
      </c>
      <c r="E168" s="70">
        <f t="shared" si="25"/>
        <v>72494.020337666952</v>
      </c>
      <c r="F168" s="70">
        <f t="shared" si="26"/>
        <v>72494</v>
      </c>
      <c r="G168" s="70">
        <f t="shared" si="27"/>
        <v>3.2221462170127779E-3</v>
      </c>
      <c r="J168" s="70">
        <f t="shared" si="28"/>
        <v>3.2221462170127779E-3</v>
      </c>
      <c r="O168" s="70">
        <f t="shared" ca="1" si="29"/>
        <v>3.4355667239213588E-3</v>
      </c>
      <c r="Q168" s="71">
        <f t="shared" si="30"/>
        <v>40759.928600000218</v>
      </c>
    </row>
    <row r="169" spans="1:17" s="70" customFormat="1" ht="12" customHeight="1" x14ac:dyDescent="0.2">
      <c r="A169" s="65" t="s">
        <v>451</v>
      </c>
      <c r="B169" s="66" t="s">
        <v>91</v>
      </c>
      <c r="C169" s="75">
        <v>56028.43527999986</v>
      </c>
      <c r="D169" s="76">
        <v>2.9E-4</v>
      </c>
      <c r="E169" s="70">
        <f t="shared" si="25"/>
        <v>74072.022156118022</v>
      </c>
      <c r="F169" s="70">
        <f t="shared" si="26"/>
        <v>74072</v>
      </c>
      <c r="G169" s="70">
        <f t="shared" si="27"/>
        <v>3.5102478577755392E-3</v>
      </c>
      <c r="J169" s="70">
        <f t="shared" si="28"/>
        <v>3.5102478577755392E-3</v>
      </c>
      <c r="O169" s="70">
        <f t="shared" ca="1" si="29"/>
        <v>3.5225470602011288E-3</v>
      </c>
      <c r="Q169" s="71">
        <f t="shared" si="30"/>
        <v>41009.93527999986</v>
      </c>
    </row>
    <row r="170" spans="1:17" s="70" customFormat="1" ht="12" customHeight="1" x14ac:dyDescent="0.2">
      <c r="A170" s="65" t="s">
        <v>451</v>
      </c>
      <c r="B170" s="66" t="s">
        <v>91</v>
      </c>
      <c r="C170" s="75">
        <v>56076.440229999833</v>
      </c>
      <c r="D170" s="76">
        <v>4.2000000000000002E-4</v>
      </c>
      <c r="E170" s="70">
        <f t="shared" si="25"/>
        <v>74375.021653550328</v>
      </c>
      <c r="F170" s="70">
        <f t="shared" si="26"/>
        <v>74375</v>
      </c>
      <c r="G170" s="70">
        <f t="shared" si="27"/>
        <v>3.4306248344364576E-3</v>
      </c>
      <c r="J170" s="70">
        <f t="shared" si="28"/>
        <v>3.4306248344364576E-3</v>
      </c>
      <c r="O170" s="70">
        <f t="shared" ca="1" si="29"/>
        <v>3.5392486076616927E-3</v>
      </c>
      <c r="Q170" s="71">
        <f t="shared" si="30"/>
        <v>41057.940229999833</v>
      </c>
    </row>
    <row r="171" spans="1:17" s="70" customFormat="1" ht="12" customHeight="1" x14ac:dyDescent="0.2">
      <c r="A171" s="65" t="s">
        <v>451</v>
      </c>
      <c r="B171" s="66" t="s">
        <v>91</v>
      </c>
      <c r="C171" s="75">
        <v>56088.481019999832</v>
      </c>
      <c r="D171" s="76">
        <v>2.5000000000000001E-4</v>
      </c>
      <c r="E171" s="70">
        <f t="shared" si="25"/>
        <v>74451.021176905517</v>
      </c>
      <c r="F171" s="70">
        <f t="shared" si="26"/>
        <v>74451</v>
      </c>
      <c r="G171" s="70">
        <f t="shared" si="27"/>
        <v>3.3551088345120661E-3</v>
      </c>
      <c r="J171" s="70">
        <f t="shared" si="28"/>
        <v>3.3551088345120661E-3</v>
      </c>
      <c r="O171" s="70">
        <f t="shared" ca="1" si="29"/>
        <v>3.5434377746815038E-3</v>
      </c>
      <c r="Q171" s="71">
        <f t="shared" si="30"/>
        <v>41069.981019999832</v>
      </c>
    </row>
    <row r="172" spans="1:17" s="70" customFormat="1" ht="12" customHeight="1" x14ac:dyDescent="0.2">
      <c r="A172" s="65" t="s">
        <v>451</v>
      </c>
      <c r="B172" s="66" t="s">
        <v>91</v>
      </c>
      <c r="C172" s="75">
        <v>56384.431830000132</v>
      </c>
      <c r="D172" s="76">
        <v>2.7999999999999998E-4</v>
      </c>
      <c r="E172" s="70">
        <f t="shared" si="25"/>
        <v>76319.014929525292</v>
      </c>
      <c r="F172" s="70">
        <f t="shared" si="26"/>
        <v>76319</v>
      </c>
      <c r="G172" s="70">
        <f t="shared" si="27"/>
        <v>2.3653211319469847E-3</v>
      </c>
      <c r="J172" s="70">
        <f t="shared" si="28"/>
        <v>2.3653211319469847E-3</v>
      </c>
      <c r="O172" s="70">
        <f t="shared" ca="1" si="29"/>
        <v>3.6464030903789755E-3</v>
      </c>
      <c r="Q172" s="71">
        <f t="shared" si="30"/>
        <v>41365.931830000132</v>
      </c>
    </row>
    <row r="173" spans="1:17" s="70" customFormat="1" ht="12" customHeight="1" x14ac:dyDescent="0.2">
      <c r="A173" s="65" t="s">
        <v>451</v>
      </c>
      <c r="B173" s="66" t="s">
        <v>91</v>
      </c>
      <c r="C173" s="75">
        <v>56403.443880000152</v>
      </c>
      <c r="D173" s="76">
        <v>2.5999999999999998E-4</v>
      </c>
      <c r="E173" s="70">
        <f t="shared" si="25"/>
        <v>76439.015920989026</v>
      </c>
      <c r="F173" s="70">
        <f t="shared" si="26"/>
        <v>76439</v>
      </c>
      <c r="G173" s="70">
        <f t="shared" si="27"/>
        <v>2.5224011551472358E-3</v>
      </c>
      <c r="J173" s="70">
        <f t="shared" si="28"/>
        <v>2.5224011551472358E-3</v>
      </c>
      <c r="O173" s="70">
        <f t="shared" ca="1" si="29"/>
        <v>3.653017564620783E-3</v>
      </c>
      <c r="Q173" s="71">
        <f t="shared" si="30"/>
        <v>41384.943880000152</v>
      </c>
    </row>
    <row r="174" spans="1:17" s="70" customFormat="1" ht="12" customHeight="1" x14ac:dyDescent="0.2">
      <c r="A174" s="65" t="s">
        <v>451</v>
      </c>
      <c r="B174" s="66" t="s">
        <v>91</v>
      </c>
      <c r="C174" s="75">
        <v>56410.415130000096</v>
      </c>
      <c r="D174" s="76">
        <v>4.6999999999999999E-4</v>
      </c>
      <c r="E174" s="70">
        <f t="shared" si="25"/>
        <v>76483.017325978697</v>
      </c>
      <c r="F174" s="70">
        <f t="shared" si="26"/>
        <v>76483</v>
      </c>
      <c r="G174" s="70">
        <f t="shared" si="27"/>
        <v>2.7449970948509872E-3</v>
      </c>
      <c r="J174" s="70">
        <f t="shared" si="28"/>
        <v>2.7449970948509872E-3</v>
      </c>
      <c r="O174" s="70">
        <f t="shared" ca="1" si="29"/>
        <v>3.6554428718427786E-3</v>
      </c>
      <c r="Q174" s="71">
        <f t="shared" si="30"/>
        <v>41391.915130000096</v>
      </c>
    </row>
    <row r="175" spans="1:17" s="70" customFormat="1" ht="12" customHeight="1" x14ac:dyDescent="0.2">
      <c r="A175" s="65" t="s">
        <v>451</v>
      </c>
      <c r="B175" s="66" t="s">
        <v>91</v>
      </c>
      <c r="C175" s="75">
        <v>56412.474330000114</v>
      </c>
      <c r="D175" s="76">
        <v>2.1000000000000001E-4</v>
      </c>
      <c r="E175" s="70">
        <f t="shared" si="25"/>
        <v>76496.014664068178</v>
      </c>
      <c r="F175" s="70">
        <f t="shared" si="26"/>
        <v>76496</v>
      </c>
      <c r="G175" s="70">
        <f t="shared" si="27"/>
        <v>2.3232641178765334E-3</v>
      </c>
      <c r="J175" s="70">
        <f t="shared" si="28"/>
        <v>2.3232641178765334E-3</v>
      </c>
      <c r="O175" s="70">
        <f t="shared" ca="1" si="29"/>
        <v>3.6561594398856418E-3</v>
      </c>
      <c r="Q175" s="71">
        <f t="shared" si="30"/>
        <v>41393.974330000114</v>
      </c>
    </row>
    <row r="176" spans="1:17" s="70" customFormat="1" ht="12" customHeight="1" x14ac:dyDescent="0.2">
      <c r="A176" s="65" t="s">
        <v>451</v>
      </c>
      <c r="B176" s="66" t="s">
        <v>91</v>
      </c>
      <c r="C176" s="75">
        <v>56782.415180000011</v>
      </c>
      <c r="D176" s="76">
        <v>1E-4</v>
      </c>
      <c r="E176" s="70">
        <f t="shared" si="25"/>
        <v>78831.021608762647</v>
      </c>
      <c r="F176" s="70">
        <f t="shared" si="26"/>
        <v>78831</v>
      </c>
      <c r="G176" s="70">
        <f t="shared" si="27"/>
        <v>3.4235290149808861E-3</v>
      </c>
      <c r="J176" s="70">
        <f t="shared" si="28"/>
        <v>3.4235290149808861E-3</v>
      </c>
      <c r="O176" s="70">
        <f t="shared" ca="1" si="29"/>
        <v>3.7848660845074805E-3</v>
      </c>
      <c r="Q176" s="71">
        <f t="shared" si="30"/>
        <v>41763.915180000011</v>
      </c>
    </row>
    <row r="177" spans="1:17" s="70" customFormat="1" ht="12" customHeight="1" x14ac:dyDescent="0.2">
      <c r="A177" s="65" t="s">
        <v>451</v>
      </c>
      <c r="B177" s="66" t="s">
        <v>91</v>
      </c>
      <c r="C177" s="75">
        <v>56792.395909999963</v>
      </c>
      <c r="D177" s="76">
        <v>5.0000000000000001E-4</v>
      </c>
      <c r="E177" s="70">
        <f t="shared" si="25"/>
        <v>78894.018365846961</v>
      </c>
      <c r="F177" s="70">
        <f t="shared" si="26"/>
        <v>78894</v>
      </c>
      <c r="G177" s="70">
        <f t="shared" si="27"/>
        <v>2.9097459628246725E-3</v>
      </c>
      <c r="J177" s="70">
        <f t="shared" si="28"/>
        <v>2.9097459628246725E-3</v>
      </c>
      <c r="O177" s="70">
        <f t="shared" ca="1" si="29"/>
        <v>3.7883386834844292E-3</v>
      </c>
      <c r="Q177" s="71">
        <f t="shared" si="30"/>
        <v>41773.895909999963</v>
      </c>
    </row>
    <row r="178" spans="1:17" s="70" customFormat="1" ht="12" customHeight="1" x14ac:dyDescent="0.2">
      <c r="A178" s="65" t="s">
        <v>451</v>
      </c>
      <c r="B178" s="66" t="s">
        <v>91</v>
      </c>
      <c r="C178" s="75">
        <v>56798.416350000072</v>
      </c>
      <c r="D178" s="76">
        <v>1.8000000000000001E-4</v>
      </c>
      <c r="E178" s="70">
        <f t="shared" si="25"/>
        <v>78932.01841155799</v>
      </c>
      <c r="F178" s="70">
        <f t="shared" si="26"/>
        <v>78932</v>
      </c>
      <c r="G178" s="70">
        <f t="shared" si="27"/>
        <v>2.9169880726840347E-3</v>
      </c>
      <c r="J178" s="70">
        <f t="shared" si="28"/>
        <v>2.9169880726840347E-3</v>
      </c>
      <c r="O178" s="70">
        <f t="shared" ca="1" si="29"/>
        <v>3.7904332669943348E-3</v>
      </c>
      <c r="Q178" s="71">
        <f t="shared" si="30"/>
        <v>41779.916350000072</v>
      </c>
    </row>
    <row r="179" spans="1:17" s="70" customFormat="1" ht="12" customHeight="1" x14ac:dyDescent="0.2">
      <c r="A179" s="65" t="s">
        <v>451</v>
      </c>
      <c r="B179" s="66" t="s">
        <v>91</v>
      </c>
      <c r="C179" s="75">
        <v>57134.451630000025</v>
      </c>
      <c r="D179" s="76">
        <v>1.3999999999999999E-4</v>
      </c>
      <c r="E179" s="70">
        <f t="shared" si="25"/>
        <v>81053.018870043335</v>
      </c>
      <c r="F179" s="70">
        <f t="shared" si="26"/>
        <v>81053</v>
      </c>
      <c r="G179" s="70">
        <f t="shared" si="27"/>
        <v>2.989627028000541E-3</v>
      </c>
      <c r="J179" s="70">
        <f t="shared" si="28"/>
        <v>2.989627028000541E-3</v>
      </c>
      <c r="O179" s="70">
        <f t="shared" ca="1" si="29"/>
        <v>3.9073440992182839E-3</v>
      </c>
      <c r="Q179" s="71">
        <f t="shared" si="30"/>
        <v>42115.951630000025</v>
      </c>
    </row>
    <row r="180" spans="1:17" s="70" customFormat="1" ht="12" customHeight="1" x14ac:dyDescent="0.2">
      <c r="A180" s="65" t="s">
        <v>451</v>
      </c>
      <c r="B180" s="66" t="s">
        <v>91</v>
      </c>
      <c r="C180" s="75">
        <v>57159.484110000078</v>
      </c>
      <c r="D180" s="76">
        <v>1.9000000000000001E-4</v>
      </c>
      <c r="E180" s="70">
        <f t="shared" si="25"/>
        <v>81211.019844099224</v>
      </c>
      <c r="F180" s="70">
        <f t="shared" si="26"/>
        <v>81211</v>
      </c>
      <c r="G180" s="70">
        <f t="shared" si="27"/>
        <v>3.1439490776392631E-3</v>
      </c>
      <c r="J180" s="70">
        <f t="shared" si="28"/>
        <v>3.1439490776392631E-3</v>
      </c>
      <c r="O180" s="70">
        <f t="shared" ca="1" si="29"/>
        <v>3.916053156969997E-3</v>
      </c>
      <c r="Q180" s="71">
        <f t="shared" si="30"/>
        <v>42140.984110000078</v>
      </c>
    </row>
    <row r="181" spans="1:17" s="70" customFormat="1" ht="12" customHeight="1" x14ac:dyDescent="0.2">
      <c r="A181" s="65" t="s">
        <v>451</v>
      </c>
      <c r="B181" s="66" t="s">
        <v>91</v>
      </c>
      <c r="C181" s="75">
        <v>57163.44478000002</v>
      </c>
      <c r="D181" s="76">
        <v>1.7000000000000001E-4</v>
      </c>
      <c r="E181" s="70">
        <f t="shared" si="25"/>
        <v>81236.018953971812</v>
      </c>
      <c r="F181" s="70">
        <f t="shared" si="26"/>
        <v>81236</v>
      </c>
      <c r="G181" s="70">
        <f t="shared" si="27"/>
        <v>3.0029240224394016E-3</v>
      </c>
      <c r="J181" s="70">
        <f t="shared" si="28"/>
        <v>3.0029240224394016E-3</v>
      </c>
      <c r="O181" s="70">
        <f t="shared" ca="1" si="29"/>
        <v>3.9174311724370402E-3</v>
      </c>
      <c r="Q181" s="71">
        <f t="shared" si="30"/>
        <v>42144.94478000002</v>
      </c>
    </row>
    <row r="182" spans="1:17" s="70" customFormat="1" ht="12" customHeight="1" x14ac:dyDescent="0.2">
      <c r="A182" s="65" t="s">
        <v>451</v>
      </c>
      <c r="B182" s="66" t="s">
        <v>91</v>
      </c>
      <c r="C182" s="75">
        <v>57491.400479999837</v>
      </c>
      <c r="D182" s="76">
        <v>5.5000000000000003E-4</v>
      </c>
      <c r="E182" s="70">
        <f t="shared" si="25"/>
        <v>83306.022407366923</v>
      </c>
      <c r="F182" s="70">
        <f t="shared" si="26"/>
        <v>83306</v>
      </c>
      <c r="G182" s="70">
        <f t="shared" si="27"/>
        <v>3.5500538360793144E-3</v>
      </c>
      <c r="J182" s="70">
        <f t="shared" si="28"/>
        <v>3.5500538360793144E-3</v>
      </c>
      <c r="O182" s="70">
        <f t="shared" ca="1" si="29"/>
        <v>4.0315308531082205E-3</v>
      </c>
      <c r="Q182" s="71">
        <f t="shared" si="30"/>
        <v>42472.900479999837</v>
      </c>
    </row>
    <row r="183" spans="1:17" s="70" customFormat="1" ht="12" customHeight="1" x14ac:dyDescent="0.2">
      <c r="A183" s="65" t="s">
        <v>451</v>
      </c>
      <c r="B183" s="66" t="s">
        <v>91</v>
      </c>
      <c r="C183" s="75">
        <v>57496.470449999906</v>
      </c>
      <c r="D183" s="76">
        <v>3.8999999999999999E-4</v>
      </c>
      <c r="E183" s="70">
        <f t="shared" si="25"/>
        <v>83338.023239823131</v>
      </c>
      <c r="F183" s="70">
        <f t="shared" si="26"/>
        <v>83338</v>
      </c>
      <c r="G183" s="70">
        <f t="shared" si="27"/>
        <v>3.6819419037783518E-3</v>
      </c>
      <c r="J183" s="70">
        <f t="shared" si="28"/>
        <v>3.6819419037783518E-3</v>
      </c>
      <c r="O183" s="70">
        <f t="shared" ca="1" si="29"/>
        <v>4.0332947129060361E-3</v>
      </c>
      <c r="Q183" s="71">
        <f t="shared" si="30"/>
        <v>42477.970449999906</v>
      </c>
    </row>
    <row r="184" spans="1:17" s="70" customFormat="1" ht="12" customHeight="1" x14ac:dyDescent="0.2">
      <c r="A184" s="65" t="s">
        <v>451</v>
      </c>
      <c r="B184" s="66" t="s">
        <v>91</v>
      </c>
      <c r="C184" s="75">
        <v>57506.451640000101</v>
      </c>
      <c r="D184" s="76">
        <v>3.3E-4</v>
      </c>
      <c r="E184" s="70">
        <f t="shared" si="25"/>
        <v>83401.022900354757</v>
      </c>
      <c r="F184" s="70">
        <f t="shared" si="26"/>
        <v>83401</v>
      </c>
      <c r="G184" s="70">
        <f t="shared" si="27"/>
        <v>3.6281591019360349E-3</v>
      </c>
      <c r="J184" s="70">
        <f t="shared" si="28"/>
        <v>3.6281591019360349E-3</v>
      </c>
      <c r="O184" s="70">
        <f t="shared" ca="1" si="29"/>
        <v>4.0367673118829848E-3</v>
      </c>
      <c r="Q184" s="71">
        <f t="shared" si="30"/>
        <v>42487.951640000101</v>
      </c>
    </row>
    <row r="185" spans="1:17" s="70" customFormat="1" ht="12" customHeight="1" x14ac:dyDescent="0.2">
      <c r="A185" s="65" t="s">
        <v>451</v>
      </c>
      <c r="B185" s="66" t="s">
        <v>91</v>
      </c>
      <c r="C185" s="75">
        <v>57882.730159999803</v>
      </c>
      <c r="D185" s="76">
        <v>5.1999999999999995E-4</v>
      </c>
      <c r="E185" s="70">
        <f t="shared" si="25"/>
        <v>85776.032195324224</v>
      </c>
      <c r="F185" s="70">
        <f t="shared" si="26"/>
        <v>85776</v>
      </c>
      <c r="G185" s="70">
        <f t="shared" si="27"/>
        <v>5.1007838046643883E-3</v>
      </c>
      <c r="J185" s="70">
        <f t="shared" si="28"/>
        <v>5.1007838046643883E-3</v>
      </c>
      <c r="O185" s="70">
        <f t="shared" ca="1" si="29"/>
        <v>4.1676787812520936E-3</v>
      </c>
      <c r="Q185" s="71">
        <f t="shared" si="30"/>
        <v>42864.230159999803</v>
      </c>
    </row>
    <row r="186" spans="1:17" s="70" customFormat="1" ht="12" customHeight="1" x14ac:dyDescent="0.2">
      <c r="A186" s="65" t="s">
        <v>451</v>
      </c>
      <c r="B186" s="66" t="s">
        <v>91</v>
      </c>
      <c r="C186" s="75">
        <v>57889.700100000016</v>
      </c>
      <c r="D186" s="76">
        <v>3.6999999999999999E-4</v>
      </c>
      <c r="E186" s="70">
        <f t="shared" si="25"/>
        <v>85820.025331807003</v>
      </c>
      <c r="F186" s="70">
        <f t="shared" si="26"/>
        <v>85820</v>
      </c>
      <c r="G186" s="70">
        <f t="shared" si="27"/>
        <v>4.0133800212061033E-3</v>
      </c>
      <c r="J186" s="70">
        <f t="shared" si="28"/>
        <v>4.0133800212061033E-3</v>
      </c>
      <c r="O186" s="70">
        <f t="shared" ca="1" si="29"/>
        <v>4.1701040884740892E-3</v>
      </c>
      <c r="Q186" s="71">
        <f t="shared" si="30"/>
        <v>42871.200100000016</v>
      </c>
    </row>
    <row r="187" spans="1:17" s="70" customFormat="1" ht="12" customHeight="1" x14ac:dyDescent="0.2">
      <c r="A187" s="65" t="s">
        <v>451</v>
      </c>
      <c r="B187" s="66" t="s">
        <v>91</v>
      </c>
      <c r="C187" s="75">
        <v>57899.6815200001</v>
      </c>
      <c r="D187" s="76">
        <v>2.7E-4</v>
      </c>
      <c r="E187" s="70">
        <f t="shared" si="25"/>
        <v>85883.026444060801</v>
      </c>
      <c r="F187" s="70">
        <f t="shared" si="26"/>
        <v>85883</v>
      </c>
      <c r="G187" s="70">
        <f t="shared" si="27"/>
        <v>4.1895971007761545E-3</v>
      </c>
      <c r="J187" s="70">
        <f t="shared" si="28"/>
        <v>4.1895971007761545E-3</v>
      </c>
      <c r="O187" s="70">
        <f t="shared" ca="1" si="29"/>
        <v>4.1735766874510388E-3</v>
      </c>
      <c r="Q187" s="71">
        <f t="shared" si="30"/>
        <v>42881.1815200001</v>
      </c>
    </row>
    <row r="188" spans="1:17" s="70" customFormat="1" ht="12" customHeight="1" x14ac:dyDescent="0.2">
      <c r="A188" s="65" t="s">
        <v>451</v>
      </c>
      <c r="B188" s="66" t="s">
        <v>91</v>
      </c>
      <c r="C188" s="75">
        <v>57900.473699999973</v>
      </c>
      <c r="D188" s="76">
        <v>2.9E-4</v>
      </c>
      <c r="E188" s="70">
        <f t="shared" si="25"/>
        <v>85888.026556379162</v>
      </c>
      <c r="F188" s="70">
        <f t="shared" si="26"/>
        <v>85888</v>
      </c>
      <c r="G188" s="70">
        <f t="shared" si="27"/>
        <v>4.2073919757967815E-3</v>
      </c>
      <c r="J188" s="70">
        <f t="shared" si="28"/>
        <v>4.2073919757967815E-3</v>
      </c>
      <c r="O188" s="70">
        <f t="shared" ca="1" si="29"/>
        <v>4.1738522905444475E-3</v>
      </c>
      <c r="Q188" s="71">
        <f t="shared" si="30"/>
        <v>42881.973699999973</v>
      </c>
    </row>
    <row r="189" spans="1:17" s="70" customFormat="1" ht="12" customHeight="1" x14ac:dyDescent="0.2">
      <c r="A189" s="65" t="s">
        <v>451</v>
      </c>
      <c r="B189" s="66" t="s">
        <v>91</v>
      </c>
      <c r="C189" s="75">
        <v>57901.424569999799</v>
      </c>
      <c r="D189" s="76">
        <v>2.9E-4</v>
      </c>
      <c r="E189" s="70">
        <f t="shared" si="25"/>
        <v>85894.02829436808</v>
      </c>
      <c r="F189" s="70">
        <f t="shared" si="26"/>
        <v>85894</v>
      </c>
      <c r="G189" s="70">
        <f t="shared" si="27"/>
        <v>4.4827458041254431E-3</v>
      </c>
      <c r="J189" s="70">
        <f t="shared" si="28"/>
        <v>4.4827458041254431E-3</v>
      </c>
      <c r="O189" s="70">
        <f t="shared" ca="1" si="29"/>
        <v>4.1741830142565375E-3</v>
      </c>
      <c r="Q189" s="71">
        <f t="shared" si="30"/>
        <v>42882.924569999799</v>
      </c>
    </row>
    <row r="190" spans="1:17" s="70" customFormat="1" ht="12" customHeight="1" x14ac:dyDescent="0.2">
      <c r="A190" s="65" t="s">
        <v>451</v>
      </c>
      <c r="B190" s="66" t="s">
        <v>91</v>
      </c>
      <c r="C190" s="75">
        <v>57939.448890000116</v>
      </c>
      <c r="D190" s="76">
        <v>2.7E-4</v>
      </c>
      <c r="E190" s="70">
        <f t="shared" si="25"/>
        <v>86134.031665901799</v>
      </c>
      <c r="F190" s="70">
        <f t="shared" si="26"/>
        <v>86134</v>
      </c>
      <c r="G190" s="70">
        <f t="shared" si="27"/>
        <v>5.0169061141787097E-3</v>
      </c>
      <c r="J190" s="70">
        <f t="shared" si="28"/>
        <v>5.0169061141787097E-3</v>
      </c>
      <c r="O190" s="70">
        <f t="shared" ca="1" si="29"/>
        <v>4.1874119627401526E-3</v>
      </c>
      <c r="Q190" s="71">
        <f t="shared" si="30"/>
        <v>42920.948890000116</v>
      </c>
    </row>
    <row r="191" spans="1:17" s="70" customFormat="1" ht="12" customHeight="1" x14ac:dyDescent="0.2">
      <c r="A191" s="65" t="s">
        <v>451</v>
      </c>
      <c r="B191" s="66" t="s">
        <v>91</v>
      </c>
      <c r="C191" s="75">
        <v>58167.907999999821</v>
      </c>
      <c r="D191" s="76">
        <v>3.2000000000000003E-4</v>
      </c>
      <c r="E191" s="70">
        <f t="shared" si="25"/>
        <v>87576.028699828108</v>
      </c>
      <c r="F191" s="70">
        <f t="shared" si="26"/>
        <v>87576</v>
      </c>
      <c r="G191" s="70">
        <f t="shared" si="27"/>
        <v>4.5469838223652914E-3</v>
      </c>
      <c r="J191" s="70">
        <f t="shared" si="28"/>
        <v>4.5469838223652914E-3</v>
      </c>
      <c r="O191" s="70">
        <f t="shared" ca="1" si="29"/>
        <v>4.2668958948792069E-3</v>
      </c>
      <c r="Q191" s="71">
        <f t="shared" si="30"/>
        <v>43149.407999999821</v>
      </c>
    </row>
    <row r="192" spans="1:17" s="70" customFormat="1" ht="12" customHeight="1" x14ac:dyDescent="0.2">
      <c r="A192" s="65" t="s">
        <v>451</v>
      </c>
      <c r="B192" s="66" t="s">
        <v>91</v>
      </c>
      <c r="C192" s="75">
        <v>58181.850269999821</v>
      </c>
      <c r="D192" s="76">
        <v>3.5E-4</v>
      </c>
      <c r="E192" s="70">
        <f t="shared" si="25"/>
        <v>87664.030058085278</v>
      </c>
      <c r="F192" s="70">
        <f t="shared" si="26"/>
        <v>87664</v>
      </c>
      <c r="G192" s="70">
        <f t="shared" si="27"/>
        <v>4.7621758203604259E-3</v>
      </c>
      <c r="J192" s="70">
        <f t="shared" si="28"/>
        <v>4.7621758203604259E-3</v>
      </c>
      <c r="O192" s="70">
        <f t="shared" ca="1" si="29"/>
        <v>4.2717465093231989E-3</v>
      </c>
      <c r="Q192" s="71">
        <f t="shared" si="30"/>
        <v>43163.350269999821</v>
      </c>
    </row>
    <row r="193" spans="1:17" s="70" customFormat="1" ht="12" customHeight="1" x14ac:dyDescent="0.2">
      <c r="A193" s="65" t="s">
        <v>451</v>
      </c>
      <c r="B193" s="66" t="s">
        <v>91</v>
      </c>
      <c r="C193" s="75">
        <v>58187.870469999965</v>
      </c>
      <c r="D193" s="76">
        <v>2.1000000000000001E-4</v>
      </c>
      <c r="E193" s="70">
        <f t="shared" si="25"/>
        <v>87702.028588955262</v>
      </c>
      <c r="F193" s="70">
        <f t="shared" si="26"/>
        <v>87702</v>
      </c>
      <c r="G193" s="70">
        <f t="shared" si="27"/>
        <v>4.5294179653865285E-3</v>
      </c>
      <c r="J193" s="70">
        <f t="shared" si="28"/>
        <v>4.5294179653865285E-3</v>
      </c>
      <c r="O193" s="70">
        <f t="shared" ca="1" si="29"/>
        <v>4.2738410928331045E-3</v>
      </c>
      <c r="Q193" s="71">
        <f t="shared" si="30"/>
        <v>43169.370469999965</v>
      </c>
    </row>
    <row r="194" spans="1:17" s="70" customFormat="1" ht="12" customHeight="1" x14ac:dyDescent="0.2">
      <c r="A194" s="65" t="s">
        <v>451</v>
      </c>
      <c r="B194" s="66" t="s">
        <v>91</v>
      </c>
      <c r="C194" s="75">
        <v>58191.831290000118</v>
      </c>
      <c r="D194" s="76">
        <v>3.1E-4</v>
      </c>
      <c r="E194" s="70">
        <f t="shared" si="25"/>
        <v>87727.02864560498</v>
      </c>
      <c r="F194" s="70">
        <f t="shared" si="26"/>
        <v>87727</v>
      </c>
      <c r="G194" s="70">
        <f t="shared" si="27"/>
        <v>4.5383931210380979E-3</v>
      </c>
      <c r="J194" s="70">
        <f t="shared" si="28"/>
        <v>4.5383931210380979E-3</v>
      </c>
      <c r="O194" s="70">
        <f t="shared" ca="1" si="29"/>
        <v>4.2752191083001477E-3</v>
      </c>
      <c r="Q194" s="71">
        <f t="shared" si="30"/>
        <v>43173.331290000118</v>
      </c>
    </row>
    <row r="195" spans="1:17" s="70" customFormat="1" ht="12" customHeight="1" x14ac:dyDescent="0.2">
      <c r="A195" s="65" t="s">
        <v>451</v>
      </c>
      <c r="B195" s="66" t="s">
        <v>91</v>
      </c>
      <c r="C195" s="75">
        <v>58192.940059999935</v>
      </c>
      <c r="D195" s="76">
        <v>2.0000000000000001E-4</v>
      </c>
      <c r="E195" s="70">
        <f t="shared" si="25"/>
        <v>87734.027022912167</v>
      </c>
      <c r="F195" s="70">
        <f t="shared" si="26"/>
        <v>87734</v>
      </c>
      <c r="G195" s="70">
        <f t="shared" si="27"/>
        <v>4.2813059408217669E-3</v>
      </c>
      <c r="J195" s="70">
        <f t="shared" si="28"/>
        <v>4.2813059408217669E-3</v>
      </c>
      <c r="O195" s="70">
        <f t="shared" ca="1" si="29"/>
        <v>4.27560495263092E-3</v>
      </c>
      <c r="Q195" s="71">
        <f t="shared" si="30"/>
        <v>43174.440059999935</v>
      </c>
    </row>
    <row r="196" spans="1:17" s="70" customFormat="1" ht="12" customHeight="1" x14ac:dyDescent="0.2">
      <c r="A196" s="65" t="s">
        <v>451</v>
      </c>
      <c r="B196" s="66" t="s">
        <v>91</v>
      </c>
      <c r="C196" s="75">
        <v>58193.891369999852</v>
      </c>
      <c r="D196" s="76">
        <v>4.2000000000000002E-4</v>
      </c>
      <c r="E196" s="70">
        <f t="shared" si="25"/>
        <v>87740.031538110648</v>
      </c>
      <c r="F196" s="70">
        <f t="shared" si="26"/>
        <v>87740</v>
      </c>
      <c r="G196" s="70">
        <f t="shared" si="27"/>
        <v>4.9966598526225425E-3</v>
      </c>
      <c r="J196" s="70">
        <f t="shared" si="28"/>
        <v>4.9966598526225425E-3</v>
      </c>
      <c r="O196" s="70">
        <f t="shared" ca="1" si="29"/>
        <v>4.2759356763430109E-3</v>
      </c>
      <c r="Q196" s="71">
        <f t="shared" si="30"/>
        <v>43175.391369999852</v>
      </c>
    </row>
    <row r="197" spans="1:17" s="70" customFormat="1" ht="12" customHeight="1" x14ac:dyDescent="0.2">
      <c r="A197" s="65" t="s">
        <v>451</v>
      </c>
      <c r="B197" s="66" t="s">
        <v>91</v>
      </c>
      <c r="C197" s="75">
        <v>58220.824159999844</v>
      </c>
      <c r="D197" s="76">
        <v>2.5000000000000001E-4</v>
      </c>
      <c r="E197" s="70">
        <f t="shared" si="25"/>
        <v>87910.026962216944</v>
      </c>
      <c r="F197" s="70">
        <f t="shared" si="26"/>
        <v>87910</v>
      </c>
      <c r="G197" s="70">
        <f t="shared" si="27"/>
        <v>4.2716898460639641E-3</v>
      </c>
      <c r="J197" s="70">
        <f t="shared" si="28"/>
        <v>4.2716898460639641E-3</v>
      </c>
      <c r="O197" s="70">
        <f t="shared" ca="1" si="29"/>
        <v>4.285306181518905E-3</v>
      </c>
      <c r="Q197" s="71">
        <f t="shared" si="30"/>
        <v>43202.324159999844</v>
      </c>
    </row>
    <row r="198" spans="1:17" s="70" customFormat="1" ht="12" customHeight="1" x14ac:dyDescent="0.2">
      <c r="A198" s="65" t="s">
        <v>451</v>
      </c>
      <c r="B198" s="66" t="s">
        <v>91</v>
      </c>
      <c r="C198" s="75">
        <v>58227.47854000004</v>
      </c>
      <c r="D198" s="76">
        <v>2.2000000000000001E-4</v>
      </c>
      <c r="E198" s="70">
        <f t="shared" si="25"/>
        <v>87952.028334904229</v>
      </c>
      <c r="F198" s="70">
        <f t="shared" si="26"/>
        <v>87952</v>
      </c>
      <c r="G198" s="70">
        <f t="shared" si="27"/>
        <v>4.4891680445289239E-3</v>
      </c>
      <c r="J198" s="70">
        <f t="shared" si="28"/>
        <v>4.4891680445289239E-3</v>
      </c>
      <c r="O198" s="70">
        <f t="shared" ca="1" si="29"/>
        <v>4.2876212475035369E-3</v>
      </c>
      <c r="Q198" s="71">
        <f t="shared" si="30"/>
        <v>43208.97854000004</v>
      </c>
    </row>
    <row r="199" spans="1:17" s="70" customFormat="1" ht="12" customHeight="1" x14ac:dyDescent="0.2">
      <c r="A199" s="65" t="s">
        <v>451</v>
      </c>
      <c r="B199" s="66" t="s">
        <v>91</v>
      </c>
      <c r="C199" s="75">
        <v>58227.795320000034</v>
      </c>
      <c r="D199" s="76">
        <v>3.2000000000000003E-4</v>
      </c>
      <c r="E199" s="70">
        <f t="shared" si="25"/>
        <v>87954.027799142699</v>
      </c>
      <c r="F199" s="70">
        <f t="shared" si="26"/>
        <v>87954</v>
      </c>
      <c r="G199" s="70">
        <f t="shared" si="27"/>
        <v>4.4042860390618443E-3</v>
      </c>
      <c r="J199" s="70">
        <f t="shared" si="28"/>
        <v>4.4042860390618443E-3</v>
      </c>
      <c r="O199" s="70">
        <f t="shared" ca="1" si="29"/>
        <v>4.2877314887409005E-3</v>
      </c>
      <c r="Q199" s="71">
        <f t="shared" si="30"/>
        <v>43209.295320000034</v>
      </c>
    </row>
    <row r="200" spans="1:17" s="70" customFormat="1" ht="12" customHeight="1" x14ac:dyDescent="0.2">
      <c r="A200" s="65" t="s">
        <v>451</v>
      </c>
      <c r="B200" s="66" t="s">
        <v>91</v>
      </c>
      <c r="C200" s="75">
        <v>58228.429349999875</v>
      </c>
      <c r="D200" s="76">
        <v>2.7999999999999998E-4</v>
      </c>
      <c r="E200" s="70">
        <f t="shared" si="25"/>
        <v>87958.029694182871</v>
      </c>
      <c r="F200" s="70">
        <f t="shared" si="26"/>
        <v>87958</v>
      </c>
      <c r="G200" s="70">
        <f t="shared" si="27"/>
        <v>4.704521874373313E-3</v>
      </c>
      <c r="J200" s="70">
        <f t="shared" si="28"/>
        <v>4.704521874373313E-3</v>
      </c>
      <c r="O200" s="70">
        <f t="shared" ca="1" si="29"/>
        <v>4.2879519712156278E-3</v>
      </c>
      <c r="Q200" s="71">
        <f t="shared" si="30"/>
        <v>43209.929349999875</v>
      </c>
    </row>
    <row r="201" spans="1:17" s="70" customFormat="1" ht="12" customHeight="1" x14ac:dyDescent="0.2">
      <c r="A201" s="65" t="s">
        <v>451</v>
      </c>
      <c r="B201" s="66" t="s">
        <v>91</v>
      </c>
      <c r="C201" s="75">
        <v>58233.816079999786</v>
      </c>
      <c r="D201" s="76">
        <v>4.2000000000000002E-4</v>
      </c>
      <c r="E201" s="70">
        <f t="shared" si="25"/>
        <v>87992.02986463983</v>
      </c>
      <c r="F201" s="70">
        <f t="shared" si="26"/>
        <v>87992</v>
      </c>
      <c r="G201" s="70">
        <f t="shared" si="27"/>
        <v>4.7315277915913612E-3</v>
      </c>
      <c r="J201" s="70">
        <f t="shared" si="28"/>
        <v>4.7315277915913612E-3</v>
      </c>
      <c r="O201" s="70">
        <f t="shared" ca="1" si="29"/>
        <v>4.2898260722508061E-3</v>
      </c>
      <c r="Q201" s="71">
        <f t="shared" si="30"/>
        <v>43215.316079999786</v>
      </c>
    </row>
    <row r="202" spans="1:17" s="70" customFormat="1" ht="12" customHeight="1" x14ac:dyDescent="0.2">
      <c r="A202" s="65" t="s">
        <v>451</v>
      </c>
      <c r="B202" s="66" t="s">
        <v>91</v>
      </c>
      <c r="C202" s="75">
        <v>58239.836389999837</v>
      </c>
      <c r="D202" s="76">
        <v>4.4999999999999999E-4</v>
      </c>
      <c r="E202" s="70">
        <f t="shared" si="25"/>
        <v>88030.029089811462</v>
      </c>
      <c r="F202" s="70">
        <f t="shared" si="26"/>
        <v>88030</v>
      </c>
      <c r="G202" s="70">
        <f t="shared" si="27"/>
        <v>4.6087698428891599E-3</v>
      </c>
      <c r="J202" s="70">
        <f t="shared" si="28"/>
        <v>4.6087698428891599E-3</v>
      </c>
      <c r="O202" s="70">
        <f t="shared" ca="1" si="29"/>
        <v>4.2919206557607125E-3</v>
      </c>
      <c r="Q202" s="71">
        <f t="shared" si="30"/>
        <v>43221.336389999837</v>
      </c>
    </row>
    <row r="203" spans="1:17" s="70" customFormat="1" ht="12" customHeight="1" x14ac:dyDescent="0.2">
      <c r="A203" s="65" t="s">
        <v>451</v>
      </c>
      <c r="B203" s="66" t="s">
        <v>91</v>
      </c>
      <c r="C203" s="75">
        <v>58241.420940000098</v>
      </c>
      <c r="D203" s="76">
        <v>3.3E-4</v>
      </c>
      <c r="E203" s="70">
        <f t="shared" si="25"/>
        <v>88040.030513700796</v>
      </c>
      <c r="F203" s="70">
        <f t="shared" si="26"/>
        <v>88040</v>
      </c>
      <c r="G203" s="70">
        <f t="shared" si="27"/>
        <v>4.8343601010856219E-3</v>
      </c>
      <c r="J203" s="70">
        <f t="shared" si="28"/>
        <v>4.8343601010856219E-3</v>
      </c>
      <c r="O203" s="70">
        <f t="shared" ca="1" si="29"/>
        <v>4.2924718619475298E-3</v>
      </c>
      <c r="Q203" s="71">
        <f t="shared" si="30"/>
        <v>43222.920940000098</v>
      </c>
    </row>
    <row r="204" spans="1:17" s="70" customFormat="1" ht="12" customHeight="1" x14ac:dyDescent="0.2">
      <c r="A204" s="65" t="s">
        <v>451</v>
      </c>
      <c r="B204" s="66" t="s">
        <v>91</v>
      </c>
      <c r="C204" s="75">
        <v>58242.846369999927</v>
      </c>
      <c r="D204" s="76">
        <v>3.6000000000000002E-4</v>
      </c>
      <c r="E204" s="70">
        <f t="shared" si="25"/>
        <v>88049.027597825931</v>
      </c>
      <c r="F204" s="70">
        <f t="shared" si="26"/>
        <v>88049</v>
      </c>
      <c r="G204" s="70">
        <f t="shared" si="27"/>
        <v>4.3723909257096238E-3</v>
      </c>
      <c r="J204" s="70">
        <f t="shared" si="28"/>
        <v>4.3723909257096238E-3</v>
      </c>
      <c r="O204" s="70">
        <f t="shared" ca="1" si="29"/>
        <v>4.2929679475156649E-3</v>
      </c>
      <c r="Q204" s="71">
        <f t="shared" si="30"/>
        <v>43224.346369999927</v>
      </c>
    </row>
    <row r="205" spans="1:17" s="70" customFormat="1" ht="12" customHeight="1" x14ac:dyDescent="0.2">
      <c r="A205" s="65" t="s">
        <v>451</v>
      </c>
      <c r="B205" s="66" t="s">
        <v>91</v>
      </c>
      <c r="C205" s="75">
        <v>58246.490550000221</v>
      </c>
      <c r="D205" s="76">
        <v>2.3000000000000001E-4</v>
      </c>
      <c r="E205" s="70">
        <f t="shared" si="25"/>
        <v>88072.029073895435</v>
      </c>
      <c r="F205" s="70">
        <f t="shared" si="26"/>
        <v>88072</v>
      </c>
      <c r="G205" s="70">
        <f t="shared" si="27"/>
        <v>4.60624822153477E-3</v>
      </c>
      <c r="J205" s="70">
        <f t="shared" si="28"/>
        <v>4.60624822153477E-3</v>
      </c>
      <c r="O205" s="70">
        <f t="shared" ca="1" si="29"/>
        <v>4.2942357217453445E-3</v>
      </c>
      <c r="Q205" s="71">
        <f t="shared" si="30"/>
        <v>43227.990550000221</v>
      </c>
    </row>
    <row r="206" spans="1:17" s="70" customFormat="1" ht="12" customHeight="1" x14ac:dyDescent="0.2">
      <c r="A206" s="65" t="s">
        <v>451</v>
      </c>
      <c r="B206" s="66" t="s">
        <v>91</v>
      </c>
      <c r="C206" s="75">
        <v>58272.632209999952</v>
      </c>
      <c r="D206" s="76">
        <v>3.1E-4</v>
      </c>
      <c r="E206" s="70">
        <f t="shared" si="25"/>
        <v>88237.031013111482</v>
      </c>
      <c r="F206" s="70">
        <f t="shared" si="26"/>
        <v>88237</v>
      </c>
      <c r="G206" s="70">
        <f t="shared" si="27"/>
        <v>4.9134829532704316E-3</v>
      </c>
      <c r="J206" s="70">
        <f t="shared" si="28"/>
        <v>4.9134829532704316E-3</v>
      </c>
      <c r="O206" s="70">
        <f t="shared" ca="1" si="29"/>
        <v>4.3033306238278298E-3</v>
      </c>
      <c r="Q206" s="71">
        <f t="shared" si="30"/>
        <v>43254.132209999952</v>
      </c>
    </row>
    <row r="207" spans="1:17" s="70" customFormat="1" ht="12" customHeight="1" x14ac:dyDescent="0.2">
      <c r="A207" s="65" t="s">
        <v>451</v>
      </c>
      <c r="B207" s="66" t="s">
        <v>91</v>
      </c>
      <c r="C207" s="75">
        <v>58589.655669999775</v>
      </c>
      <c r="D207" s="76">
        <v>3.4000000000000002E-4</v>
      </c>
      <c r="E207" s="70">
        <f t="shared" si="25"/>
        <v>90238.031931855265</v>
      </c>
      <c r="F207" s="70">
        <f t="shared" si="26"/>
        <v>90238</v>
      </c>
      <c r="G207" s="70">
        <f t="shared" si="27"/>
        <v>5.0590417740750127E-3</v>
      </c>
      <c r="J207" s="70">
        <f t="shared" si="28"/>
        <v>5.0590417740750127E-3</v>
      </c>
      <c r="O207" s="70">
        <f t="shared" ca="1" si="29"/>
        <v>4.4136269818099714E-3</v>
      </c>
      <c r="Q207" s="71">
        <f t="shared" si="30"/>
        <v>43571.155669999775</v>
      </c>
    </row>
    <row r="208" spans="1:17" s="70" customFormat="1" ht="12" customHeight="1" x14ac:dyDescent="0.2">
      <c r="A208" s="65" t="s">
        <v>451</v>
      </c>
      <c r="B208" s="66" t="s">
        <v>91</v>
      </c>
      <c r="C208" s="75">
        <v>58593.458529999945</v>
      </c>
      <c r="D208" s="76">
        <v>2.5999999999999998E-4</v>
      </c>
      <c r="E208" s="70">
        <f t="shared" si="25"/>
        <v>90262.034970476452</v>
      </c>
      <c r="F208" s="70">
        <f t="shared" si="26"/>
        <v>90262</v>
      </c>
      <c r="G208" s="70">
        <f t="shared" si="27"/>
        <v>5.5404579470632598E-3</v>
      </c>
      <c r="J208" s="70">
        <f t="shared" si="28"/>
        <v>5.5404579470632598E-3</v>
      </c>
      <c r="O208" s="70">
        <f t="shared" ca="1" si="29"/>
        <v>4.4149498766583332E-3</v>
      </c>
      <c r="Q208" s="71">
        <f t="shared" si="30"/>
        <v>43574.958529999945</v>
      </c>
    </row>
    <row r="209" spans="1:17" s="70" customFormat="1" ht="12" customHeight="1" x14ac:dyDescent="0.2">
      <c r="A209" s="65" t="s">
        <v>451</v>
      </c>
      <c r="B209" s="66" t="s">
        <v>91</v>
      </c>
      <c r="C209" s="75">
        <v>58594.408340000082</v>
      </c>
      <c r="D209" s="76">
        <v>3.1E-4</v>
      </c>
      <c r="E209" s="70">
        <f t="shared" si="25"/>
        <v>90268.030017918383</v>
      </c>
      <c r="F209" s="70">
        <f t="shared" si="26"/>
        <v>90268</v>
      </c>
      <c r="G209" s="70">
        <f t="shared" si="27"/>
        <v>4.7558120859321207E-3</v>
      </c>
      <c r="J209" s="70">
        <f t="shared" si="28"/>
        <v>4.7558120859321207E-3</v>
      </c>
      <c r="O209" s="70">
        <f t="shared" ca="1" si="29"/>
        <v>4.4152806003704232E-3</v>
      </c>
      <c r="Q209" s="71">
        <f t="shared" si="30"/>
        <v>43575.908340000082</v>
      </c>
    </row>
    <row r="210" spans="1:17" s="70" customFormat="1" ht="12" customHeight="1" x14ac:dyDescent="0.2">
      <c r="A210" s="65" t="s">
        <v>451</v>
      </c>
      <c r="B210" s="66" t="s">
        <v>91</v>
      </c>
      <c r="C210" s="75">
        <v>58599.479129999876</v>
      </c>
      <c r="D210" s="76">
        <v>1.9000000000000001E-4</v>
      </c>
      <c r="E210" s="70">
        <f t="shared" si="25"/>
        <v>90300.036026080532</v>
      </c>
      <c r="F210" s="70">
        <f t="shared" si="26"/>
        <v>90300</v>
      </c>
      <c r="G210" s="70">
        <f t="shared" si="27"/>
        <v>5.7076998782576993E-3</v>
      </c>
      <c r="J210" s="70">
        <f t="shared" si="28"/>
        <v>5.7076998782576993E-3</v>
      </c>
      <c r="O210" s="70">
        <f t="shared" ca="1" si="29"/>
        <v>4.4170444601682388E-3</v>
      </c>
      <c r="Q210" s="71">
        <f t="shared" si="30"/>
        <v>43580.979129999876</v>
      </c>
    </row>
    <row r="211" spans="1:17" s="70" customFormat="1" ht="12" customHeight="1" x14ac:dyDescent="0.2">
      <c r="A211" s="65" t="s">
        <v>451</v>
      </c>
      <c r="B211" s="66" t="s">
        <v>91</v>
      </c>
      <c r="C211" s="75">
        <v>58603.439300000202</v>
      </c>
      <c r="D211" s="76">
        <v>1.4999999999999999E-4</v>
      </c>
      <c r="E211" s="70">
        <f t="shared" si="25"/>
        <v>90325.031980036234</v>
      </c>
      <c r="F211" s="70">
        <f t="shared" si="26"/>
        <v>90325</v>
      </c>
      <c r="G211" s="70">
        <f t="shared" si="27"/>
        <v>5.0666752067627385E-3</v>
      </c>
      <c r="J211" s="70">
        <f t="shared" si="28"/>
        <v>5.0666752067627385E-3</v>
      </c>
      <c r="O211" s="70">
        <f t="shared" ca="1" si="29"/>
        <v>4.418422475635282E-3</v>
      </c>
      <c r="Q211" s="71">
        <f t="shared" si="30"/>
        <v>43584.939300000202</v>
      </c>
    </row>
    <row r="212" spans="1:17" s="70" customFormat="1" ht="12" customHeight="1" x14ac:dyDescent="0.2">
      <c r="A212" s="65" t="s">
        <v>451</v>
      </c>
      <c r="B212" s="66" t="s">
        <v>91</v>
      </c>
      <c r="C212" s="75">
        <v>58943.435490000062</v>
      </c>
      <c r="D212" s="76">
        <v>3.5E-4</v>
      </c>
      <c r="E212" s="70">
        <f t="shared" ref="E212:E229" si="31">+(C212-C$7)/C$8</f>
        <v>92471.033063235227</v>
      </c>
      <c r="F212" s="70">
        <f t="shared" ref="F212:F229" si="32">ROUND(2*E212,0)/2</f>
        <v>92471</v>
      </c>
      <c r="G212" s="70">
        <f t="shared" ref="G212:G229" si="33">+C212-(C$7+F212*C$8)</f>
        <v>5.2382890644366853E-3</v>
      </c>
      <c r="J212" s="70">
        <f t="shared" ref="J212:J229" si="34">G212</f>
        <v>5.2382890644366853E-3</v>
      </c>
      <c r="O212" s="70">
        <f t="shared" ref="O212:O229" ca="1" si="35">+C$11+C$12*$F212</f>
        <v>4.5367113233262734E-3</v>
      </c>
      <c r="Q212" s="71">
        <f t="shared" ref="Q212:Q229" si="36">+C212-15018.5</f>
        <v>43924.935490000062</v>
      </c>
    </row>
    <row r="213" spans="1:17" s="70" customFormat="1" ht="12" customHeight="1" x14ac:dyDescent="0.2">
      <c r="A213" s="65" t="s">
        <v>451</v>
      </c>
      <c r="B213" s="66" t="s">
        <v>91</v>
      </c>
      <c r="C213" s="75">
        <v>58946.445780000184</v>
      </c>
      <c r="D213" s="76">
        <v>3.3E-4</v>
      </c>
      <c r="E213" s="70">
        <f t="shared" si="31"/>
        <v>92490.033527919863</v>
      </c>
      <c r="F213" s="70">
        <f t="shared" si="32"/>
        <v>92490</v>
      </c>
      <c r="G213" s="70">
        <f t="shared" si="33"/>
        <v>5.311910186719615E-3</v>
      </c>
      <c r="J213" s="70">
        <f t="shared" si="34"/>
        <v>5.311910186719615E-3</v>
      </c>
      <c r="O213" s="70">
        <f t="shared" ca="1" si="35"/>
        <v>4.5377586150812266E-3</v>
      </c>
      <c r="Q213" s="71">
        <f t="shared" si="36"/>
        <v>43927.945780000184</v>
      </c>
    </row>
    <row r="214" spans="1:17" s="70" customFormat="1" ht="12" customHeight="1" x14ac:dyDescent="0.2">
      <c r="A214" s="65" t="s">
        <v>451</v>
      </c>
      <c r="B214" s="66" t="s">
        <v>91</v>
      </c>
      <c r="C214" s="75">
        <v>58949.455510000233</v>
      </c>
      <c r="D214" s="76">
        <v>3.8999999999999999E-4</v>
      </c>
      <c r="E214" s="70">
        <f t="shared" si="31"/>
        <v>92509.030457974412</v>
      </c>
      <c r="F214" s="70">
        <f t="shared" si="32"/>
        <v>92509</v>
      </c>
      <c r="G214" s="70">
        <f t="shared" si="33"/>
        <v>4.8255312358378433E-3</v>
      </c>
      <c r="J214" s="70">
        <f t="shared" si="34"/>
        <v>4.8255312358378433E-3</v>
      </c>
      <c r="O214" s="70">
        <f t="shared" ca="1" si="35"/>
        <v>4.5388059068361799E-3</v>
      </c>
      <c r="Q214" s="71">
        <f t="shared" si="36"/>
        <v>43930.955510000233</v>
      </c>
    </row>
    <row r="215" spans="1:17" s="70" customFormat="1" ht="12" customHeight="1" x14ac:dyDescent="0.2">
      <c r="A215" s="65" t="s">
        <v>451</v>
      </c>
      <c r="B215" s="66" t="s">
        <v>91</v>
      </c>
      <c r="C215" s="75">
        <v>58966.724650000222</v>
      </c>
      <c r="D215" s="76">
        <v>2.7E-4</v>
      </c>
      <c r="E215" s="70">
        <f t="shared" si="31"/>
        <v>92618.030482786184</v>
      </c>
      <c r="F215" s="70">
        <f t="shared" si="32"/>
        <v>92618</v>
      </c>
      <c r="G215" s="70">
        <f t="shared" si="33"/>
        <v>4.8294622247340158E-3</v>
      </c>
      <c r="J215" s="70">
        <f t="shared" si="34"/>
        <v>4.8294622247340158E-3</v>
      </c>
      <c r="O215" s="70">
        <f t="shared" ca="1" si="35"/>
        <v>4.5448140542724879E-3</v>
      </c>
      <c r="Q215" s="71">
        <f t="shared" si="36"/>
        <v>43948.224650000222</v>
      </c>
    </row>
    <row r="216" spans="1:17" s="70" customFormat="1" ht="12" customHeight="1" x14ac:dyDescent="0.2">
      <c r="A216" s="65" t="s">
        <v>451</v>
      </c>
      <c r="B216" s="66" t="s">
        <v>91</v>
      </c>
      <c r="C216" s="75">
        <v>59271.865770000033</v>
      </c>
      <c r="D216" s="76">
        <v>4.2999999999999999E-4</v>
      </c>
      <c r="E216" s="70">
        <f t="shared" si="31"/>
        <v>94544.031989004288</v>
      </c>
      <c r="F216" s="70">
        <f t="shared" si="32"/>
        <v>94544</v>
      </c>
      <c r="G216" s="70">
        <f t="shared" si="33"/>
        <v>5.0680960339377634E-3</v>
      </c>
      <c r="J216" s="70">
        <f t="shared" si="34"/>
        <v>5.0680960339377634E-3</v>
      </c>
      <c r="O216" s="70">
        <f t="shared" ca="1" si="35"/>
        <v>4.6509763658534996E-3</v>
      </c>
      <c r="Q216" s="71">
        <f t="shared" si="36"/>
        <v>44253.365770000033</v>
      </c>
    </row>
    <row r="217" spans="1:17" s="70" customFormat="1" ht="12" customHeight="1" x14ac:dyDescent="0.2">
      <c r="A217" s="65" t="s">
        <v>451</v>
      </c>
      <c r="B217" s="66" t="s">
        <v>91</v>
      </c>
      <c r="C217" s="75">
        <v>59341.417669999879</v>
      </c>
      <c r="D217" s="76">
        <v>2.1000000000000001E-4</v>
      </c>
      <c r="E217" s="70">
        <f t="shared" si="31"/>
        <v>94983.032357621007</v>
      </c>
      <c r="F217" s="70">
        <f t="shared" si="32"/>
        <v>94983</v>
      </c>
      <c r="G217" s="70">
        <f t="shared" si="33"/>
        <v>5.126496878801845E-3</v>
      </c>
      <c r="J217" s="70">
        <f t="shared" si="34"/>
        <v>5.126496878801845E-3</v>
      </c>
      <c r="O217" s="70">
        <f t="shared" ca="1" si="35"/>
        <v>4.6751743174547784E-3</v>
      </c>
      <c r="Q217" s="71">
        <f t="shared" si="36"/>
        <v>44322.917669999879</v>
      </c>
    </row>
    <row r="218" spans="1:17" s="70" customFormat="1" ht="12" customHeight="1" x14ac:dyDescent="0.2">
      <c r="A218" s="65" t="s">
        <v>451</v>
      </c>
      <c r="B218" s="66" t="s">
        <v>91</v>
      </c>
      <c r="C218" s="75">
        <v>59350.448199999984</v>
      </c>
      <c r="D218" s="76">
        <v>1.1E-4</v>
      </c>
      <c r="E218" s="70">
        <f t="shared" si="31"/>
        <v>95040.031605648153</v>
      </c>
      <c r="F218" s="70">
        <f t="shared" si="32"/>
        <v>95040</v>
      </c>
      <c r="G218" s="70">
        <f t="shared" si="33"/>
        <v>5.0073599850293249E-3</v>
      </c>
      <c r="J218" s="70">
        <f t="shared" si="34"/>
        <v>5.0073599850293249E-3</v>
      </c>
      <c r="O218" s="70">
        <f t="shared" ca="1" si="35"/>
        <v>4.6783161927196372E-3</v>
      </c>
      <c r="Q218" s="71">
        <f t="shared" si="36"/>
        <v>44331.948199999984</v>
      </c>
    </row>
    <row r="219" spans="1:17" s="70" customFormat="1" ht="12" customHeight="1" x14ac:dyDescent="0.2">
      <c r="A219" s="65" t="s">
        <v>451</v>
      </c>
      <c r="B219" s="66" t="s">
        <v>91</v>
      </c>
      <c r="C219" s="75">
        <v>59354.409020000137</v>
      </c>
      <c r="D219" s="76">
        <v>3.3E-4</v>
      </c>
      <c r="E219" s="70">
        <f t="shared" si="31"/>
        <v>95065.031662297872</v>
      </c>
      <c r="F219" s="70">
        <f t="shared" si="32"/>
        <v>95065</v>
      </c>
      <c r="G219" s="70">
        <f t="shared" si="33"/>
        <v>5.0163351406808943E-3</v>
      </c>
      <c r="J219" s="70">
        <f t="shared" si="34"/>
        <v>5.0163351406808943E-3</v>
      </c>
      <c r="O219" s="70">
        <f t="shared" ca="1" si="35"/>
        <v>4.6796942081866804E-3</v>
      </c>
      <c r="Q219" s="71">
        <f t="shared" si="36"/>
        <v>44335.909020000137</v>
      </c>
    </row>
    <row r="220" spans="1:17" s="70" customFormat="1" ht="12" customHeight="1" x14ac:dyDescent="0.2">
      <c r="A220" s="65" t="s">
        <v>451</v>
      </c>
      <c r="B220" s="66" t="s">
        <v>91</v>
      </c>
      <c r="C220" s="75">
        <v>59358.686470000073</v>
      </c>
      <c r="D220" s="76">
        <v>2.9999999999999997E-4</v>
      </c>
      <c r="E220" s="70">
        <f t="shared" si="31"/>
        <v>95092.030236408944</v>
      </c>
      <c r="F220" s="70">
        <f t="shared" si="32"/>
        <v>95092</v>
      </c>
      <c r="G220" s="70">
        <f t="shared" si="33"/>
        <v>4.7904280727379955E-3</v>
      </c>
      <c r="J220" s="70">
        <f t="shared" si="34"/>
        <v>4.7904280727379955E-3</v>
      </c>
      <c r="O220" s="70">
        <f t="shared" ca="1" si="35"/>
        <v>4.6811824648910873E-3</v>
      </c>
      <c r="Q220" s="71">
        <f t="shared" si="36"/>
        <v>44340.186470000073</v>
      </c>
    </row>
    <row r="221" spans="1:17" s="70" customFormat="1" ht="12" customHeight="1" x14ac:dyDescent="0.2">
      <c r="A221" s="65" t="s">
        <v>451</v>
      </c>
      <c r="B221" s="66" t="s">
        <v>91</v>
      </c>
      <c r="C221" s="75">
        <v>59363.598089999985</v>
      </c>
      <c r="D221" s="76">
        <v>2.1000000000000001E-4</v>
      </c>
      <c r="E221" s="70">
        <f t="shared" si="31"/>
        <v>95123.031589218444</v>
      </c>
      <c r="F221" s="70">
        <f t="shared" si="32"/>
        <v>95123</v>
      </c>
      <c r="G221" s="70">
        <f t="shared" si="33"/>
        <v>5.0047569893649779E-3</v>
      </c>
      <c r="J221" s="70">
        <f t="shared" si="34"/>
        <v>5.0047569893649779E-3</v>
      </c>
      <c r="O221" s="70">
        <f t="shared" ca="1" si="35"/>
        <v>4.6828912040702214E-3</v>
      </c>
      <c r="Q221" s="71">
        <f t="shared" si="36"/>
        <v>44345.098089999985</v>
      </c>
    </row>
    <row r="222" spans="1:17" s="70" customFormat="1" ht="12" customHeight="1" x14ac:dyDescent="0.2">
      <c r="A222" s="65" t="s">
        <v>451</v>
      </c>
      <c r="B222" s="66" t="s">
        <v>91</v>
      </c>
      <c r="C222" s="75">
        <v>59364.706749999896</v>
      </c>
      <c r="D222" s="76">
        <v>1.7000000000000001E-4</v>
      </c>
      <c r="E222" s="70">
        <f t="shared" si="31"/>
        <v>95130.029272223968</v>
      </c>
      <c r="F222" s="70">
        <f t="shared" si="32"/>
        <v>95130</v>
      </c>
      <c r="G222" s="70">
        <f t="shared" si="33"/>
        <v>4.6376698956009932E-3</v>
      </c>
      <c r="J222" s="70">
        <f t="shared" si="34"/>
        <v>4.6376698956009932E-3</v>
      </c>
      <c r="O222" s="70">
        <f t="shared" ca="1" si="35"/>
        <v>4.6832770484009929E-3</v>
      </c>
      <c r="Q222" s="71">
        <f t="shared" si="36"/>
        <v>44346.206749999896</v>
      </c>
    </row>
    <row r="223" spans="1:17" s="70" customFormat="1" ht="12" customHeight="1" x14ac:dyDescent="0.2">
      <c r="A223" s="65" t="s">
        <v>451</v>
      </c>
      <c r="B223" s="66" t="s">
        <v>91</v>
      </c>
      <c r="C223" s="75">
        <v>59375.639190000016</v>
      </c>
      <c r="D223" s="76">
        <v>2.9E-4</v>
      </c>
      <c r="E223" s="70">
        <f t="shared" si="31"/>
        <v>95199.0330692438</v>
      </c>
      <c r="F223" s="70">
        <f t="shared" si="32"/>
        <v>95199</v>
      </c>
      <c r="G223" s="70">
        <f t="shared" si="33"/>
        <v>5.239241014351137E-3</v>
      </c>
      <c r="J223" s="70">
        <f t="shared" si="34"/>
        <v>5.239241014351137E-3</v>
      </c>
      <c r="O223" s="70">
        <f t="shared" ca="1" si="35"/>
        <v>4.6870803710900326E-3</v>
      </c>
      <c r="Q223" s="71">
        <f t="shared" si="36"/>
        <v>44357.139190000016</v>
      </c>
    </row>
    <row r="224" spans="1:17" s="70" customFormat="1" ht="12" customHeight="1" x14ac:dyDescent="0.2">
      <c r="A224" s="65" t="s">
        <v>451</v>
      </c>
      <c r="B224" s="66" t="s">
        <v>91</v>
      </c>
      <c r="C224" s="75">
        <v>59624.853610000107</v>
      </c>
      <c r="D224" s="76">
        <v>3.2000000000000003E-4</v>
      </c>
      <c r="E224" s="70">
        <f t="shared" si="31"/>
        <v>96772.034270431453</v>
      </c>
      <c r="F224" s="70">
        <f t="shared" si="32"/>
        <v>96772</v>
      </c>
      <c r="G224" s="70">
        <f t="shared" si="33"/>
        <v>5.4295481095323339E-3</v>
      </c>
      <c r="J224" s="70">
        <f t="shared" si="34"/>
        <v>5.4295481095323339E-3</v>
      </c>
      <c r="O224" s="70">
        <f t="shared" ca="1" si="35"/>
        <v>4.7737851042763931E-3</v>
      </c>
      <c r="Q224" s="71">
        <f t="shared" si="36"/>
        <v>44606.353610000107</v>
      </c>
    </row>
    <row r="225" spans="1:17" s="70" customFormat="1" ht="12" customHeight="1" x14ac:dyDescent="0.2">
      <c r="A225" s="65" t="s">
        <v>451</v>
      </c>
      <c r="B225" s="66" t="s">
        <v>91</v>
      </c>
      <c r="C225" s="75">
        <v>59625.962919999845</v>
      </c>
      <c r="D225" s="76">
        <v>5.0000000000000001E-4</v>
      </c>
      <c r="E225" s="70">
        <f t="shared" si="31"/>
        <v>96779.036056130994</v>
      </c>
      <c r="F225" s="70">
        <f t="shared" si="32"/>
        <v>96779</v>
      </c>
      <c r="G225" s="70">
        <f t="shared" si="33"/>
        <v>5.7124608429148793E-3</v>
      </c>
      <c r="J225" s="70">
        <f t="shared" si="34"/>
        <v>5.7124608429148793E-3</v>
      </c>
      <c r="O225" s="70">
        <f t="shared" ca="1" si="35"/>
        <v>4.7741709486071654E-3</v>
      </c>
      <c r="Q225" s="71">
        <f t="shared" si="36"/>
        <v>44607.462919999845</v>
      </c>
    </row>
    <row r="226" spans="1:17" s="70" customFormat="1" ht="12" customHeight="1" x14ac:dyDescent="0.2">
      <c r="A226" s="65" t="s">
        <v>451</v>
      </c>
      <c r="B226" s="66" t="s">
        <v>91</v>
      </c>
      <c r="C226" s="75">
        <v>59704.38657000009</v>
      </c>
      <c r="D226" s="76">
        <v>2.4000000000000001E-4</v>
      </c>
      <c r="E226" s="70">
        <f t="shared" si="31"/>
        <v>97274.033479040387</v>
      </c>
      <c r="F226" s="70">
        <f t="shared" si="32"/>
        <v>97274</v>
      </c>
      <c r="G226" s="70">
        <f t="shared" si="33"/>
        <v>5.304166093992535E-3</v>
      </c>
      <c r="J226" s="70">
        <f t="shared" si="34"/>
        <v>5.304166093992535E-3</v>
      </c>
      <c r="O226" s="70">
        <f t="shared" ca="1" si="35"/>
        <v>4.8014556548546215E-3</v>
      </c>
      <c r="Q226" s="71">
        <f t="shared" si="36"/>
        <v>44685.88657000009</v>
      </c>
    </row>
    <row r="227" spans="1:17" s="70" customFormat="1" ht="12" customHeight="1" x14ac:dyDescent="0.2">
      <c r="A227" s="65" t="s">
        <v>451</v>
      </c>
      <c r="B227" s="66" t="s">
        <v>91</v>
      </c>
      <c r="C227" s="75">
        <v>59713.41715000011</v>
      </c>
      <c r="D227" s="76">
        <v>4.4000000000000002E-4</v>
      </c>
      <c r="E227" s="70">
        <f t="shared" si="31"/>
        <v>97331.033042658935</v>
      </c>
      <c r="F227" s="70">
        <f t="shared" si="32"/>
        <v>97331</v>
      </c>
      <c r="G227" s="70">
        <f t="shared" si="33"/>
        <v>5.2350291080074385E-3</v>
      </c>
      <c r="J227" s="70">
        <f t="shared" si="34"/>
        <v>5.2350291080074385E-3</v>
      </c>
      <c r="O227" s="70">
        <f t="shared" ca="1" si="35"/>
        <v>4.8045975301194803E-3</v>
      </c>
      <c r="Q227" s="71">
        <f t="shared" si="36"/>
        <v>44694.91715000011</v>
      </c>
    </row>
    <row r="228" spans="1:17" s="70" customFormat="1" ht="12" customHeight="1" x14ac:dyDescent="0.2">
      <c r="A228" s="65" t="s">
        <v>451</v>
      </c>
      <c r="B228" s="66" t="s">
        <v>91</v>
      </c>
      <c r="C228" s="75">
        <v>59744.470259999856</v>
      </c>
      <c r="D228" s="76">
        <v>2.9E-4</v>
      </c>
      <c r="E228" s="70">
        <f t="shared" si="31"/>
        <v>97527.035261672558</v>
      </c>
      <c r="F228" s="70">
        <f t="shared" si="32"/>
        <v>97527</v>
      </c>
      <c r="G228" s="70">
        <f t="shared" si="33"/>
        <v>5.5865928588900715E-3</v>
      </c>
      <c r="J228" s="70">
        <f t="shared" si="34"/>
        <v>5.5865928588900715E-3</v>
      </c>
      <c r="O228" s="70">
        <f t="shared" ca="1" si="35"/>
        <v>4.815401171381099E-3</v>
      </c>
      <c r="Q228" s="71">
        <f t="shared" si="36"/>
        <v>44725.970259999856</v>
      </c>
    </row>
    <row r="229" spans="1:17" s="70" customFormat="1" ht="12" customHeight="1" x14ac:dyDescent="0.2">
      <c r="A229" s="65" t="s">
        <v>451</v>
      </c>
      <c r="B229" s="66" t="s">
        <v>91</v>
      </c>
      <c r="C229" s="75">
        <v>59744.470259999856</v>
      </c>
      <c r="D229" s="76">
        <v>2.9E-4</v>
      </c>
      <c r="E229" s="70">
        <f t="shared" si="31"/>
        <v>97527.035261672558</v>
      </c>
      <c r="F229" s="70">
        <f t="shared" si="32"/>
        <v>97527</v>
      </c>
      <c r="G229" s="70">
        <f t="shared" si="33"/>
        <v>5.5865928588900715E-3</v>
      </c>
      <c r="J229" s="70">
        <f t="shared" si="34"/>
        <v>5.5865928588900715E-3</v>
      </c>
      <c r="O229" s="70">
        <f t="shared" ca="1" si="35"/>
        <v>4.815401171381099E-3</v>
      </c>
      <c r="Q229" s="71">
        <f t="shared" si="36"/>
        <v>44725.970259999856</v>
      </c>
    </row>
    <row r="230" spans="1:17" s="70" customFormat="1" ht="12" customHeight="1" x14ac:dyDescent="0.2">
      <c r="B230" s="77"/>
      <c r="C230" s="26"/>
      <c r="D230" s="26"/>
      <c r="Q230" s="71"/>
    </row>
    <row r="231" spans="1:17" s="70" customFormat="1" ht="12" customHeight="1" x14ac:dyDescent="0.2">
      <c r="B231" s="77"/>
      <c r="C231" s="26"/>
      <c r="D231" s="26"/>
    </row>
    <row r="232" spans="1:17" s="70" customFormat="1" ht="12" customHeight="1" x14ac:dyDescent="0.2">
      <c r="B232" s="77"/>
      <c r="C232" s="26"/>
      <c r="D232" s="26"/>
    </row>
    <row r="233" spans="1:17" s="70" customFormat="1" ht="12" customHeight="1" x14ac:dyDescent="0.2">
      <c r="B233" s="77"/>
      <c r="C233" s="26"/>
      <c r="D233" s="26"/>
    </row>
    <row r="234" spans="1:17" s="70" customFormat="1" ht="12" customHeight="1" x14ac:dyDescent="0.2">
      <c r="B234" s="77"/>
      <c r="C234" s="26"/>
      <c r="D234" s="26"/>
    </row>
    <row r="235" spans="1:17" s="70" customFormat="1" ht="12" customHeight="1" x14ac:dyDescent="0.2">
      <c r="B235" s="77"/>
      <c r="C235" s="26"/>
      <c r="D235" s="26"/>
    </row>
    <row r="236" spans="1:17" s="70" customFormat="1" ht="12" customHeight="1" x14ac:dyDescent="0.2">
      <c r="B236" s="77"/>
      <c r="C236" s="26"/>
      <c r="D236" s="26"/>
    </row>
    <row r="237" spans="1:17" s="70" customFormat="1" ht="12" customHeight="1" x14ac:dyDescent="0.2">
      <c r="B237" s="77"/>
      <c r="C237" s="26"/>
      <c r="D237" s="26"/>
    </row>
    <row r="238" spans="1:17" s="70" customFormat="1" ht="12" customHeight="1" x14ac:dyDescent="0.2">
      <c r="B238" s="77"/>
      <c r="C238" s="26"/>
      <c r="D238" s="26"/>
    </row>
    <row r="239" spans="1:17" s="70" customFormat="1" ht="12" customHeight="1" x14ac:dyDescent="0.2">
      <c r="B239" s="77"/>
      <c r="C239" s="26"/>
      <c r="D239" s="26"/>
    </row>
    <row r="240" spans="1:17" s="70" customFormat="1" ht="12" customHeight="1" x14ac:dyDescent="0.2">
      <c r="B240" s="77"/>
      <c r="C240" s="26"/>
      <c r="D240" s="26"/>
    </row>
    <row r="241" spans="2:4" s="70" customFormat="1" ht="12" customHeight="1" x14ac:dyDescent="0.2">
      <c r="B241" s="77"/>
      <c r="C241" s="26"/>
      <c r="D241" s="26"/>
    </row>
    <row r="242" spans="2:4" s="70" customFormat="1" ht="12" customHeight="1" x14ac:dyDescent="0.2">
      <c r="B242" s="77"/>
      <c r="C242" s="26"/>
      <c r="D242" s="26"/>
    </row>
    <row r="243" spans="2:4" s="70" customFormat="1" ht="12" customHeight="1" x14ac:dyDescent="0.2">
      <c r="B243" s="77"/>
      <c r="C243" s="26"/>
      <c r="D243" s="26"/>
    </row>
    <row r="244" spans="2:4" s="70" customFormat="1" ht="12" customHeight="1" x14ac:dyDescent="0.2">
      <c r="B244" s="77"/>
      <c r="C244" s="26"/>
      <c r="D244" s="26"/>
    </row>
    <row r="245" spans="2:4" s="70" customFormat="1" ht="12" customHeight="1" x14ac:dyDescent="0.2">
      <c r="B245" s="77"/>
      <c r="C245" s="26"/>
      <c r="D245" s="26"/>
    </row>
    <row r="246" spans="2:4" s="70" customFormat="1" ht="12" customHeight="1" x14ac:dyDescent="0.2">
      <c r="B246" s="77"/>
      <c r="C246" s="26"/>
      <c r="D246" s="26"/>
    </row>
    <row r="247" spans="2:4" s="70" customFormat="1" ht="12" customHeight="1" x14ac:dyDescent="0.2">
      <c r="B247" s="77"/>
      <c r="C247" s="26"/>
      <c r="D247" s="26"/>
    </row>
    <row r="248" spans="2:4" s="70" customFormat="1" ht="12" customHeight="1" x14ac:dyDescent="0.2">
      <c r="B248" s="77"/>
      <c r="C248" s="26"/>
      <c r="D248" s="26"/>
    </row>
    <row r="249" spans="2:4" s="70" customFormat="1" ht="12" customHeight="1" x14ac:dyDescent="0.2">
      <c r="B249" s="77"/>
      <c r="C249" s="26"/>
      <c r="D249" s="26"/>
    </row>
    <row r="250" spans="2:4" s="70" customFormat="1" ht="12" customHeight="1" x14ac:dyDescent="0.2">
      <c r="B250" s="77"/>
      <c r="C250" s="26"/>
      <c r="D250" s="26"/>
    </row>
    <row r="251" spans="2:4" s="70" customFormat="1" ht="12" customHeight="1" x14ac:dyDescent="0.2">
      <c r="B251" s="77"/>
      <c r="C251" s="26"/>
      <c r="D251" s="26"/>
    </row>
    <row r="252" spans="2:4" s="70" customFormat="1" ht="12" customHeight="1" x14ac:dyDescent="0.2">
      <c r="B252" s="77"/>
      <c r="C252" s="26"/>
      <c r="D252" s="26"/>
    </row>
    <row r="253" spans="2:4" s="70" customFormat="1" ht="12" customHeight="1" x14ac:dyDescent="0.2">
      <c r="B253" s="77"/>
      <c r="C253" s="26"/>
      <c r="D253" s="26"/>
    </row>
    <row r="254" spans="2:4" s="70" customFormat="1" ht="12" customHeight="1" x14ac:dyDescent="0.2">
      <c r="B254" s="77"/>
      <c r="C254" s="26"/>
      <c r="D254" s="26"/>
    </row>
    <row r="255" spans="2:4" s="70" customFormat="1" ht="12" customHeight="1" x14ac:dyDescent="0.2">
      <c r="B255" s="77"/>
      <c r="C255" s="26"/>
      <c r="D255" s="26"/>
    </row>
    <row r="256" spans="2:4" s="70" customFormat="1" ht="12" customHeight="1" x14ac:dyDescent="0.2">
      <c r="B256" s="77"/>
      <c r="C256" s="26"/>
      <c r="D256" s="26"/>
    </row>
    <row r="257" spans="2:4" s="70" customFormat="1" ht="12" customHeight="1" x14ac:dyDescent="0.2">
      <c r="B257" s="77"/>
      <c r="C257" s="26"/>
      <c r="D257" s="26"/>
    </row>
    <row r="258" spans="2:4" s="70" customFormat="1" ht="12" customHeight="1" x14ac:dyDescent="0.2">
      <c r="B258" s="77"/>
      <c r="C258" s="26"/>
      <c r="D258" s="26"/>
    </row>
    <row r="259" spans="2:4" s="70" customFormat="1" ht="12" customHeight="1" x14ac:dyDescent="0.2">
      <c r="B259" s="77"/>
      <c r="C259" s="26"/>
      <c r="D259" s="26"/>
    </row>
    <row r="260" spans="2:4" s="70" customFormat="1" ht="12" customHeight="1" x14ac:dyDescent="0.2">
      <c r="B260" s="77"/>
      <c r="C260" s="26"/>
      <c r="D260" s="26"/>
    </row>
    <row r="261" spans="2:4" s="70" customFormat="1" ht="12" customHeight="1" x14ac:dyDescent="0.2">
      <c r="B261" s="77"/>
      <c r="C261" s="26"/>
      <c r="D261" s="26"/>
    </row>
    <row r="262" spans="2:4" s="70" customFormat="1" ht="12" customHeight="1" x14ac:dyDescent="0.2">
      <c r="B262" s="77"/>
      <c r="C262" s="26"/>
      <c r="D262" s="26"/>
    </row>
    <row r="263" spans="2:4" s="70" customFormat="1" ht="12" customHeight="1" x14ac:dyDescent="0.2">
      <c r="B263" s="77"/>
      <c r="C263" s="26"/>
      <c r="D263" s="26"/>
    </row>
    <row r="264" spans="2:4" x14ac:dyDescent="0.2">
      <c r="C264" s="26"/>
      <c r="D264" s="26"/>
    </row>
    <row r="265" spans="2:4" x14ac:dyDescent="0.2">
      <c r="C265" s="26"/>
      <c r="D265" s="26"/>
    </row>
    <row r="266" spans="2:4" x14ac:dyDescent="0.2">
      <c r="C266" s="26"/>
      <c r="D266" s="26"/>
    </row>
    <row r="267" spans="2:4" x14ac:dyDescent="0.2">
      <c r="C267" s="26"/>
      <c r="D267" s="26"/>
    </row>
    <row r="268" spans="2:4" x14ac:dyDescent="0.2">
      <c r="C268" s="26"/>
      <c r="D268" s="26"/>
    </row>
    <row r="269" spans="2:4" x14ac:dyDescent="0.2">
      <c r="C269" s="26"/>
      <c r="D269" s="26"/>
    </row>
    <row r="270" spans="2:4" x14ac:dyDescent="0.2">
      <c r="C270" s="26"/>
      <c r="D270" s="26"/>
    </row>
    <row r="271" spans="2:4" x14ac:dyDescent="0.2">
      <c r="C271" s="26"/>
      <c r="D271" s="26"/>
    </row>
    <row r="272" spans="2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  <row r="301" spans="3:4" x14ac:dyDescent="0.2">
      <c r="C301" s="26"/>
      <c r="D301" s="26"/>
    </row>
    <row r="302" spans="3:4" x14ac:dyDescent="0.2">
      <c r="C302" s="26"/>
      <c r="D302" s="26"/>
    </row>
    <row r="303" spans="3:4" x14ac:dyDescent="0.2">
      <c r="C303" s="26"/>
      <c r="D303" s="26"/>
    </row>
    <row r="304" spans="3:4" x14ac:dyDescent="0.2">
      <c r="C304" s="26"/>
      <c r="D304" s="26"/>
    </row>
    <row r="305" spans="3:4" x14ac:dyDescent="0.2">
      <c r="C305" s="26"/>
      <c r="D305" s="26"/>
    </row>
    <row r="306" spans="3:4" x14ac:dyDescent="0.2">
      <c r="C306" s="26"/>
      <c r="D306" s="26"/>
    </row>
    <row r="307" spans="3:4" x14ac:dyDescent="0.2">
      <c r="C307" s="26"/>
      <c r="D307" s="26"/>
    </row>
    <row r="308" spans="3:4" x14ac:dyDescent="0.2">
      <c r="C308" s="26"/>
      <c r="D308" s="26"/>
    </row>
    <row r="309" spans="3:4" x14ac:dyDescent="0.2">
      <c r="C309" s="26"/>
      <c r="D309" s="26"/>
    </row>
    <row r="310" spans="3:4" x14ac:dyDescent="0.2">
      <c r="C310" s="26"/>
      <c r="D310" s="26"/>
    </row>
    <row r="311" spans="3:4" x14ac:dyDescent="0.2">
      <c r="C311" s="26"/>
      <c r="D311" s="26"/>
    </row>
    <row r="312" spans="3:4" x14ac:dyDescent="0.2">
      <c r="C312" s="26"/>
      <c r="D312" s="26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0"/>
  <sheetViews>
    <sheetView topLeftCell="A100" workbookViewId="0">
      <selection activeCell="A117" sqref="A117:C125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7" t="s">
        <v>120</v>
      </c>
      <c r="I1" s="48" t="s">
        <v>121</v>
      </c>
      <c r="J1" s="49" t="s">
        <v>122</v>
      </c>
    </row>
    <row r="2" spans="1:16" x14ac:dyDescent="0.2">
      <c r="I2" s="50" t="s">
        <v>123</v>
      </c>
      <c r="J2" s="51" t="s">
        <v>124</v>
      </c>
    </row>
    <row r="3" spans="1:16" x14ac:dyDescent="0.2">
      <c r="A3" s="52" t="s">
        <v>125</v>
      </c>
      <c r="I3" s="50" t="s">
        <v>126</v>
      </c>
      <c r="J3" s="51" t="s">
        <v>127</v>
      </c>
    </row>
    <row r="4" spans="1:16" x14ac:dyDescent="0.2">
      <c r="I4" s="50" t="s">
        <v>128</v>
      </c>
      <c r="J4" s="51" t="s">
        <v>127</v>
      </c>
    </row>
    <row r="5" spans="1:16" ht="13.5" thickBot="1" x14ac:dyDescent="0.25">
      <c r="I5" s="53" t="s">
        <v>129</v>
      </c>
      <c r="J5" s="54" t="s">
        <v>130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53 </v>
      </c>
      <c r="B11" s="5" t="str">
        <f t="shared" ref="B11:B42" si="1">IF(H11=INT(H11),"I","II")</f>
        <v>I</v>
      </c>
      <c r="C11" s="12">
        <f t="shared" ref="C11:C42" si="2">1*G11</f>
        <v>44644.586000000003</v>
      </c>
      <c r="D11" s="14" t="str">
        <f t="shared" ref="D11:D42" si="3">VLOOKUP(F11,I$1:J$5,2,FALSE)</f>
        <v>vis</v>
      </c>
      <c r="E11" s="55">
        <f>VLOOKUP(C11,Active!C$21:E$972,3,FALSE)</f>
        <v>2219.0026094466684</v>
      </c>
      <c r="F11" s="5" t="s">
        <v>129</v>
      </c>
      <c r="G11" s="14" t="str">
        <f t="shared" ref="G11:G42" si="4">MID(I11,3,LEN(I11)-3)</f>
        <v>44644.586</v>
      </c>
      <c r="H11" s="12">
        <f t="shared" ref="H11:H42" si="5">1*K11</f>
        <v>2219</v>
      </c>
      <c r="I11" s="56" t="s">
        <v>132</v>
      </c>
      <c r="J11" s="57" t="s">
        <v>133</v>
      </c>
      <c r="K11" s="56">
        <v>2219</v>
      </c>
      <c r="L11" s="56" t="s">
        <v>134</v>
      </c>
      <c r="M11" s="57" t="s">
        <v>135</v>
      </c>
      <c r="N11" s="57"/>
      <c r="O11" s="58" t="s">
        <v>136</v>
      </c>
      <c r="P11" s="58" t="s">
        <v>137</v>
      </c>
    </row>
    <row r="12" spans="1:16" ht="12.75" customHeight="1" thickBot="1" x14ac:dyDescent="0.25">
      <c r="A12" s="12" t="str">
        <f t="shared" si="0"/>
        <v> BBS 53 </v>
      </c>
      <c r="B12" s="5" t="str">
        <f t="shared" si="1"/>
        <v>I</v>
      </c>
      <c r="C12" s="12">
        <f t="shared" si="2"/>
        <v>44691.482000000004</v>
      </c>
      <c r="D12" s="14" t="str">
        <f t="shared" si="3"/>
        <v>vis</v>
      </c>
      <c r="E12" s="55">
        <f>VLOOKUP(C12,Active!C$21:E$972,3,FALSE)</f>
        <v>2515.0025934398495</v>
      </c>
      <c r="F12" s="5" t="s">
        <v>129</v>
      </c>
      <c r="G12" s="14" t="str">
        <f t="shared" si="4"/>
        <v>44691.482</v>
      </c>
      <c r="H12" s="12">
        <f t="shared" si="5"/>
        <v>2515</v>
      </c>
      <c r="I12" s="56" t="s">
        <v>138</v>
      </c>
      <c r="J12" s="57" t="s">
        <v>139</v>
      </c>
      <c r="K12" s="56">
        <v>2515</v>
      </c>
      <c r="L12" s="56" t="s">
        <v>134</v>
      </c>
      <c r="M12" s="57" t="s">
        <v>135</v>
      </c>
      <c r="N12" s="57"/>
      <c r="O12" s="58" t="s">
        <v>136</v>
      </c>
      <c r="P12" s="58" t="s">
        <v>137</v>
      </c>
    </row>
    <row r="13" spans="1:16" ht="12.75" customHeight="1" thickBot="1" x14ac:dyDescent="0.25">
      <c r="A13" s="12" t="str">
        <f t="shared" si="0"/>
        <v> BBS 53 </v>
      </c>
      <c r="B13" s="5" t="str">
        <f t="shared" si="1"/>
        <v>I</v>
      </c>
      <c r="C13" s="12">
        <f t="shared" si="2"/>
        <v>44691.642</v>
      </c>
      <c r="D13" s="14" t="str">
        <f t="shared" si="3"/>
        <v>vis</v>
      </c>
      <c r="E13" s="55">
        <f>VLOOKUP(C13,Active!C$21:E$972,3,FALSE)</f>
        <v>2516.0124876192635</v>
      </c>
      <c r="F13" s="5" t="s">
        <v>129</v>
      </c>
      <c r="G13" s="14" t="str">
        <f t="shared" si="4"/>
        <v>44691.642</v>
      </c>
      <c r="H13" s="12">
        <f t="shared" si="5"/>
        <v>2516</v>
      </c>
      <c r="I13" s="56" t="s">
        <v>140</v>
      </c>
      <c r="J13" s="57" t="s">
        <v>141</v>
      </c>
      <c r="K13" s="56">
        <v>2516</v>
      </c>
      <c r="L13" s="56" t="s">
        <v>142</v>
      </c>
      <c r="M13" s="57" t="s">
        <v>135</v>
      </c>
      <c r="N13" s="57"/>
      <c r="O13" s="58" t="s">
        <v>136</v>
      </c>
      <c r="P13" s="58" t="s">
        <v>137</v>
      </c>
    </row>
    <row r="14" spans="1:16" ht="12.75" customHeight="1" thickBot="1" x14ac:dyDescent="0.25">
      <c r="A14" s="12" t="str">
        <f t="shared" si="0"/>
        <v> BBS 56 </v>
      </c>
      <c r="B14" s="5" t="str">
        <f t="shared" si="1"/>
        <v>I</v>
      </c>
      <c r="C14" s="12">
        <f t="shared" si="2"/>
        <v>44808.406000000003</v>
      </c>
      <c r="D14" s="14" t="str">
        <f t="shared" si="3"/>
        <v>vis</v>
      </c>
      <c r="E14" s="55">
        <f>VLOOKUP(C14,Active!C$21:E$972,3,FALSE)</f>
        <v>3253.0080124183974</v>
      </c>
      <c r="F14" s="5" t="s">
        <v>129</v>
      </c>
      <c r="G14" s="14" t="str">
        <f t="shared" si="4"/>
        <v>44808.406</v>
      </c>
      <c r="H14" s="12">
        <f t="shared" si="5"/>
        <v>3253</v>
      </c>
      <c r="I14" s="56" t="s">
        <v>143</v>
      </c>
      <c r="J14" s="57" t="s">
        <v>144</v>
      </c>
      <c r="K14" s="56">
        <v>3253</v>
      </c>
      <c r="L14" s="56" t="s">
        <v>145</v>
      </c>
      <c r="M14" s="57" t="s">
        <v>135</v>
      </c>
      <c r="N14" s="57"/>
      <c r="O14" s="58" t="s">
        <v>146</v>
      </c>
      <c r="P14" s="58" t="s">
        <v>147</v>
      </c>
    </row>
    <row r="15" spans="1:16" ht="12.75" customHeight="1" thickBot="1" x14ac:dyDescent="0.25">
      <c r="A15" s="12" t="str">
        <f t="shared" si="0"/>
        <v> BBS 56 </v>
      </c>
      <c r="B15" s="5" t="str">
        <f t="shared" si="1"/>
        <v>I</v>
      </c>
      <c r="C15" s="12">
        <f t="shared" si="2"/>
        <v>44809.353999999999</v>
      </c>
      <c r="D15" s="14" t="str">
        <f t="shared" si="3"/>
        <v>vis</v>
      </c>
      <c r="E15" s="55">
        <f>VLOOKUP(C15,Active!C$21:E$972,3,FALSE)</f>
        <v>3258.9916354315446</v>
      </c>
      <c r="F15" s="5" t="s">
        <v>129</v>
      </c>
      <c r="G15" s="14" t="str">
        <f t="shared" si="4"/>
        <v>44809.354</v>
      </c>
      <c r="H15" s="12">
        <f t="shared" si="5"/>
        <v>3259</v>
      </c>
      <c r="I15" s="56" t="s">
        <v>148</v>
      </c>
      <c r="J15" s="57" t="s">
        <v>149</v>
      </c>
      <c r="K15" s="56">
        <v>3259</v>
      </c>
      <c r="L15" s="56" t="s">
        <v>150</v>
      </c>
      <c r="M15" s="57" t="s">
        <v>135</v>
      </c>
      <c r="N15" s="57"/>
      <c r="O15" s="58" t="s">
        <v>146</v>
      </c>
      <c r="P15" s="58" t="s">
        <v>147</v>
      </c>
    </row>
    <row r="16" spans="1:16" ht="12.75" customHeight="1" thickBot="1" x14ac:dyDescent="0.25">
      <c r="A16" s="12" t="str">
        <f t="shared" si="0"/>
        <v> BBS 56 </v>
      </c>
      <c r="B16" s="5" t="str">
        <f t="shared" si="1"/>
        <v>I</v>
      </c>
      <c r="C16" s="12">
        <f t="shared" si="2"/>
        <v>44809.355000000003</v>
      </c>
      <c r="D16" s="14" t="str">
        <f t="shared" si="3"/>
        <v>vis</v>
      </c>
      <c r="E16" s="55">
        <f>VLOOKUP(C16,Active!C$21:E$972,3,FALSE)</f>
        <v>3258.9979472701907</v>
      </c>
      <c r="F16" s="5" t="s">
        <v>129</v>
      </c>
      <c r="G16" s="14" t="str">
        <f t="shared" si="4"/>
        <v>44809.355</v>
      </c>
      <c r="H16" s="12">
        <f t="shared" si="5"/>
        <v>3259</v>
      </c>
      <c r="I16" s="56" t="s">
        <v>151</v>
      </c>
      <c r="J16" s="57" t="s">
        <v>152</v>
      </c>
      <c r="K16" s="56">
        <v>3259</v>
      </c>
      <c r="L16" s="56" t="s">
        <v>153</v>
      </c>
      <c r="M16" s="57" t="s">
        <v>135</v>
      </c>
      <c r="N16" s="57"/>
      <c r="O16" s="58" t="s">
        <v>136</v>
      </c>
      <c r="P16" s="58" t="s">
        <v>147</v>
      </c>
    </row>
    <row r="17" spans="1:16" ht="12.75" customHeight="1" thickBot="1" x14ac:dyDescent="0.25">
      <c r="A17" s="12" t="str">
        <f t="shared" si="0"/>
        <v> BBS 56 </v>
      </c>
      <c r="B17" s="5" t="str">
        <f t="shared" si="1"/>
        <v>I</v>
      </c>
      <c r="C17" s="12">
        <f t="shared" si="2"/>
        <v>44811.415000000001</v>
      </c>
      <c r="D17" s="14" t="str">
        <f t="shared" si="3"/>
        <v>vis</v>
      </c>
      <c r="E17" s="55">
        <f>VLOOKUP(C17,Active!C$21:E$972,3,FALSE)</f>
        <v>3272.0003348304358</v>
      </c>
      <c r="F17" s="5" t="s">
        <v>129</v>
      </c>
      <c r="G17" s="14" t="str">
        <f t="shared" si="4"/>
        <v>44811.415</v>
      </c>
      <c r="H17" s="12">
        <f t="shared" si="5"/>
        <v>3272</v>
      </c>
      <c r="I17" s="56" t="s">
        <v>154</v>
      </c>
      <c r="J17" s="57" t="s">
        <v>155</v>
      </c>
      <c r="K17" s="56">
        <v>3272</v>
      </c>
      <c r="L17" s="56" t="s">
        <v>134</v>
      </c>
      <c r="M17" s="57" t="s">
        <v>135</v>
      </c>
      <c r="N17" s="57"/>
      <c r="O17" s="58" t="s">
        <v>146</v>
      </c>
      <c r="P17" s="58" t="s">
        <v>147</v>
      </c>
    </row>
    <row r="18" spans="1:16" ht="12.75" customHeight="1" thickBot="1" x14ac:dyDescent="0.25">
      <c r="A18" s="12" t="str">
        <f t="shared" si="0"/>
        <v> BBS 56 </v>
      </c>
      <c r="B18" s="5" t="str">
        <f t="shared" si="1"/>
        <v>I</v>
      </c>
      <c r="C18" s="12">
        <f t="shared" si="2"/>
        <v>44811.415000000001</v>
      </c>
      <c r="D18" s="14" t="str">
        <f t="shared" si="3"/>
        <v>vis</v>
      </c>
      <c r="E18" s="55">
        <f>VLOOKUP(C18,Active!C$21:E$972,3,FALSE)</f>
        <v>3272.0003348304358</v>
      </c>
      <c r="F18" s="5" t="s">
        <v>129</v>
      </c>
      <c r="G18" s="14" t="str">
        <f t="shared" si="4"/>
        <v>44811.415</v>
      </c>
      <c r="H18" s="12">
        <f t="shared" si="5"/>
        <v>3272</v>
      </c>
      <c r="I18" s="56" t="s">
        <v>154</v>
      </c>
      <c r="J18" s="57" t="s">
        <v>155</v>
      </c>
      <c r="K18" s="56">
        <v>3272</v>
      </c>
      <c r="L18" s="56" t="s">
        <v>134</v>
      </c>
      <c r="M18" s="57" t="s">
        <v>135</v>
      </c>
      <c r="N18" s="57"/>
      <c r="O18" s="58" t="s">
        <v>136</v>
      </c>
      <c r="P18" s="58" t="s">
        <v>147</v>
      </c>
    </row>
    <row r="19" spans="1:16" ht="12.75" customHeight="1" thickBot="1" x14ac:dyDescent="0.25">
      <c r="A19" s="12" t="str">
        <f t="shared" si="0"/>
        <v> BBS 56 </v>
      </c>
      <c r="B19" s="5" t="str">
        <f t="shared" si="1"/>
        <v>I</v>
      </c>
      <c r="C19" s="12">
        <f t="shared" si="2"/>
        <v>44811.415000000001</v>
      </c>
      <c r="D19" s="14" t="str">
        <f t="shared" si="3"/>
        <v>vis</v>
      </c>
      <c r="E19" s="55">
        <f>VLOOKUP(C19,Active!C$21:E$972,3,FALSE)</f>
        <v>3272.0003348304358</v>
      </c>
      <c r="F19" s="5" t="s">
        <v>129</v>
      </c>
      <c r="G19" s="14" t="str">
        <f t="shared" si="4"/>
        <v>44811.415</v>
      </c>
      <c r="H19" s="12">
        <f t="shared" si="5"/>
        <v>3272</v>
      </c>
      <c r="I19" s="56" t="s">
        <v>154</v>
      </c>
      <c r="J19" s="57" t="s">
        <v>155</v>
      </c>
      <c r="K19" s="56">
        <v>3272</v>
      </c>
      <c r="L19" s="56" t="s">
        <v>134</v>
      </c>
      <c r="M19" s="57" t="s">
        <v>135</v>
      </c>
      <c r="N19" s="57"/>
      <c r="O19" s="58" t="s">
        <v>156</v>
      </c>
      <c r="P19" s="58" t="s">
        <v>147</v>
      </c>
    </row>
    <row r="20" spans="1:16" ht="12.75" customHeight="1" thickBot="1" x14ac:dyDescent="0.25">
      <c r="A20" s="12" t="str">
        <f t="shared" si="0"/>
        <v> BBS 56 </v>
      </c>
      <c r="B20" s="5" t="str">
        <f t="shared" si="1"/>
        <v>I</v>
      </c>
      <c r="C20" s="12">
        <f t="shared" si="2"/>
        <v>44812.364999999998</v>
      </c>
      <c r="D20" s="14" t="str">
        <f t="shared" si="3"/>
        <v>vis</v>
      </c>
      <c r="E20" s="55">
        <f>VLOOKUP(C20,Active!C$21:E$972,3,FALSE)</f>
        <v>3277.9965815208284</v>
      </c>
      <c r="F20" s="5" t="s">
        <v>129</v>
      </c>
      <c r="G20" s="14" t="str">
        <f t="shared" si="4"/>
        <v>44812.365</v>
      </c>
      <c r="H20" s="12">
        <f t="shared" si="5"/>
        <v>3278</v>
      </c>
      <c r="I20" s="56" t="s">
        <v>157</v>
      </c>
      <c r="J20" s="57" t="s">
        <v>158</v>
      </c>
      <c r="K20" s="56">
        <v>3278</v>
      </c>
      <c r="L20" s="56" t="s">
        <v>150</v>
      </c>
      <c r="M20" s="57" t="s">
        <v>135</v>
      </c>
      <c r="N20" s="57"/>
      <c r="O20" s="58" t="s">
        <v>159</v>
      </c>
      <c r="P20" s="58" t="s">
        <v>147</v>
      </c>
    </row>
    <row r="21" spans="1:16" ht="12.75" customHeight="1" thickBot="1" x14ac:dyDescent="0.25">
      <c r="A21" s="12" t="str">
        <f t="shared" si="0"/>
        <v> BBS 56 </v>
      </c>
      <c r="B21" s="5" t="str">
        <f t="shared" si="1"/>
        <v>I</v>
      </c>
      <c r="C21" s="12">
        <f t="shared" si="2"/>
        <v>44812.366000000002</v>
      </c>
      <c r="D21" s="14" t="str">
        <f t="shared" si="3"/>
        <v>vis</v>
      </c>
      <c r="E21" s="55">
        <f>VLOOKUP(C21,Active!C$21:E$972,3,FALSE)</f>
        <v>3278.002893359474</v>
      </c>
      <c r="F21" s="5" t="s">
        <v>129</v>
      </c>
      <c r="G21" s="14" t="str">
        <f t="shared" si="4"/>
        <v>44812.366</v>
      </c>
      <c r="H21" s="12">
        <f t="shared" si="5"/>
        <v>3278</v>
      </c>
      <c r="I21" s="56" t="s">
        <v>160</v>
      </c>
      <c r="J21" s="57" t="s">
        <v>161</v>
      </c>
      <c r="K21" s="56">
        <v>3278</v>
      </c>
      <c r="L21" s="56" t="s">
        <v>134</v>
      </c>
      <c r="M21" s="57" t="s">
        <v>135</v>
      </c>
      <c r="N21" s="57"/>
      <c r="O21" s="58" t="s">
        <v>146</v>
      </c>
      <c r="P21" s="58" t="s">
        <v>147</v>
      </c>
    </row>
    <row r="22" spans="1:16" ht="12.75" customHeight="1" thickBot="1" x14ac:dyDescent="0.25">
      <c r="A22" s="12" t="str">
        <f t="shared" si="0"/>
        <v> BBS 56 </v>
      </c>
      <c r="B22" s="5" t="str">
        <f t="shared" si="1"/>
        <v>I</v>
      </c>
      <c r="C22" s="12">
        <f t="shared" si="2"/>
        <v>44812.366000000002</v>
      </c>
      <c r="D22" s="14" t="str">
        <f t="shared" si="3"/>
        <v>vis</v>
      </c>
      <c r="E22" s="55">
        <f>VLOOKUP(C22,Active!C$21:E$972,3,FALSE)</f>
        <v>3278.002893359474</v>
      </c>
      <c r="F22" s="5" t="s">
        <v>129</v>
      </c>
      <c r="G22" s="14" t="str">
        <f t="shared" si="4"/>
        <v>44812.366</v>
      </c>
      <c r="H22" s="12">
        <f t="shared" si="5"/>
        <v>3278</v>
      </c>
      <c r="I22" s="56" t="s">
        <v>160</v>
      </c>
      <c r="J22" s="57" t="s">
        <v>161</v>
      </c>
      <c r="K22" s="56">
        <v>3278</v>
      </c>
      <c r="L22" s="56" t="s">
        <v>134</v>
      </c>
      <c r="M22" s="57" t="s">
        <v>135</v>
      </c>
      <c r="N22" s="57"/>
      <c r="O22" s="58" t="s">
        <v>156</v>
      </c>
      <c r="P22" s="58" t="s">
        <v>147</v>
      </c>
    </row>
    <row r="23" spans="1:16" ht="12.75" customHeight="1" thickBot="1" x14ac:dyDescent="0.25">
      <c r="A23" s="12" t="str">
        <f t="shared" si="0"/>
        <v> BBS 56 </v>
      </c>
      <c r="B23" s="5" t="str">
        <f t="shared" si="1"/>
        <v>I</v>
      </c>
      <c r="C23" s="12">
        <f t="shared" si="2"/>
        <v>44817.436999999998</v>
      </c>
      <c r="D23" s="14" t="str">
        <f t="shared" si="3"/>
        <v>vis</v>
      </c>
      <c r="E23" s="55">
        <f>VLOOKUP(C23,Active!C$21:E$972,3,FALSE)</f>
        <v>3310.0102270090028</v>
      </c>
      <c r="F23" s="5" t="s">
        <v>129</v>
      </c>
      <c r="G23" s="14" t="str">
        <f t="shared" si="4"/>
        <v>44817.437</v>
      </c>
      <c r="H23" s="12">
        <f t="shared" si="5"/>
        <v>3310</v>
      </c>
      <c r="I23" s="56" t="s">
        <v>162</v>
      </c>
      <c r="J23" s="57" t="s">
        <v>163</v>
      </c>
      <c r="K23" s="56">
        <v>3310</v>
      </c>
      <c r="L23" s="56" t="s">
        <v>142</v>
      </c>
      <c r="M23" s="57" t="s">
        <v>135</v>
      </c>
      <c r="N23" s="57"/>
      <c r="O23" s="58" t="s">
        <v>146</v>
      </c>
      <c r="P23" s="58" t="s">
        <v>147</v>
      </c>
    </row>
    <row r="24" spans="1:16" ht="12.75" customHeight="1" thickBot="1" x14ac:dyDescent="0.25">
      <c r="A24" s="12" t="str">
        <f t="shared" si="0"/>
        <v> BBS 56 </v>
      </c>
      <c r="B24" s="5" t="str">
        <f t="shared" si="1"/>
        <v>I</v>
      </c>
      <c r="C24" s="12">
        <f t="shared" si="2"/>
        <v>44848.33</v>
      </c>
      <c r="D24" s="14" t="str">
        <f t="shared" si="3"/>
        <v>vis</v>
      </c>
      <c r="E24" s="55">
        <f>VLOOKUP(C24,Active!C$21:E$972,3,FALSE)</f>
        <v>3505.0018575425729</v>
      </c>
      <c r="F24" s="5" t="s">
        <v>129</v>
      </c>
      <c r="G24" s="14" t="str">
        <f t="shared" si="4"/>
        <v>44848.330</v>
      </c>
      <c r="H24" s="12">
        <f t="shared" si="5"/>
        <v>3505</v>
      </c>
      <c r="I24" s="56" t="s">
        <v>164</v>
      </c>
      <c r="J24" s="57" t="s">
        <v>165</v>
      </c>
      <c r="K24" s="56">
        <v>3505</v>
      </c>
      <c r="L24" s="56" t="s">
        <v>134</v>
      </c>
      <c r="M24" s="57" t="s">
        <v>135</v>
      </c>
      <c r="N24" s="57"/>
      <c r="O24" s="58" t="s">
        <v>146</v>
      </c>
      <c r="P24" s="58" t="s">
        <v>147</v>
      </c>
    </row>
    <row r="25" spans="1:16" ht="12.75" customHeight="1" thickBot="1" x14ac:dyDescent="0.25">
      <c r="A25" s="12" t="str">
        <f t="shared" si="0"/>
        <v> BBS 56 </v>
      </c>
      <c r="B25" s="5" t="str">
        <f t="shared" si="1"/>
        <v>I</v>
      </c>
      <c r="C25" s="12">
        <f t="shared" si="2"/>
        <v>44869.243000000002</v>
      </c>
      <c r="D25" s="14" t="str">
        <f t="shared" si="3"/>
        <v>vis</v>
      </c>
      <c r="E25" s="55">
        <f>VLOOKUP(C25,Active!C$21:E$972,3,FALSE)</f>
        <v>3637.0013386336991</v>
      </c>
      <c r="F25" s="5" t="s">
        <v>129</v>
      </c>
      <c r="G25" s="14" t="str">
        <f t="shared" si="4"/>
        <v>44869.243</v>
      </c>
      <c r="H25" s="12">
        <f t="shared" si="5"/>
        <v>3637</v>
      </c>
      <c r="I25" s="56" t="s">
        <v>166</v>
      </c>
      <c r="J25" s="57" t="s">
        <v>167</v>
      </c>
      <c r="K25" s="56">
        <v>3637</v>
      </c>
      <c r="L25" s="56" t="s">
        <v>134</v>
      </c>
      <c r="M25" s="57" t="s">
        <v>135</v>
      </c>
      <c r="N25" s="57"/>
      <c r="O25" s="58" t="s">
        <v>146</v>
      </c>
      <c r="P25" s="58" t="s">
        <v>147</v>
      </c>
    </row>
    <row r="26" spans="1:16" ht="12.75" customHeight="1" thickBot="1" x14ac:dyDescent="0.25">
      <c r="A26" s="12" t="str">
        <f t="shared" si="0"/>
        <v> BBS 58 </v>
      </c>
      <c r="B26" s="5" t="str">
        <f t="shared" si="1"/>
        <v>I</v>
      </c>
      <c r="C26" s="12">
        <f t="shared" si="2"/>
        <v>44987.591999999997</v>
      </c>
      <c r="D26" s="14" t="str">
        <f t="shared" si="3"/>
        <v>vis</v>
      </c>
      <c r="E26" s="55">
        <f>VLOOKUP(C26,Active!C$21:E$972,3,FALSE)</f>
        <v>4384.0011276478363</v>
      </c>
      <c r="F26" s="5" t="s">
        <v>129</v>
      </c>
      <c r="G26" s="14" t="str">
        <f t="shared" si="4"/>
        <v>44987.592</v>
      </c>
      <c r="H26" s="12">
        <f t="shared" si="5"/>
        <v>4384</v>
      </c>
      <c r="I26" s="56" t="s">
        <v>168</v>
      </c>
      <c r="J26" s="57" t="s">
        <v>169</v>
      </c>
      <c r="K26" s="56">
        <v>4384</v>
      </c>
      <c r="L26" s="56" t="s">
        <v>134</v>
      </c>
      <c r="M26" s="57" t="s">
        <v>135</v>
      </c>
      <c r="N26" s="57"/>
      <c r="O26" s="58" t="s">
        <v>136</v>
      </c>
      <c r="P26" s="58" t="s">
        <v>170</v>
      </c>
    </row>
    <row r="27" spans="1:16" ht="12.75" customHeight="1" thickBot="1" x14ac:dyDescent="0.25">
      <c r="A27" s="12" t="str">
        <f t="shared" si="0"/>
        <v> BBS 58 </v>
      </c>
      <c r="B27" s="5" t="str">
        <f t="shared" si="1"/>
        <v>I</v>
      </c>
      <c r="C27" s="12">
        <f t="shared" si="2"/>
        <v>44994.720999999998</v>
      </c>
      <c r="D27" s="14" t="str">
        <f t="shared" si="3"/>
        <v>vis</v>
      </c>
      <c r="E27" s="55">
        <f>VLOOKUP(C27,Active!C$21:E$972,3,FALSE)</f>
        <v>4428.9982251804104</v>
      </c>
      <c r="F27" s="5" t="s">
        <v>129</v>
      </c>
      <c r="G27" s="14" t="str">
        <f t="shared" si="4"/>
        <v>44994.721</v>
      </c>
      <c r="H27" s="12">
        <f t="shared" si="5"/>
        <v>4429</v>
      </c>
      <c r="I27" s="56" t="s">
        <v>171</v>
      </c>
      <c r="J27" s="57" t="s">
        <v>172</v>
      </c>
      <c r="K27" s="56">
        <v>4429</v>
      </c>
      <c r="L27" s="56" t="s">
        <v>153</v>
      </c>
      <c r="M27" s="57" t="s">
        <v>135</v>
      </c>
      <c r="N27" s="57"/>
      <c r="O27" s="58" t="s">
        <v>136</v>
      </c>
      <c r="P27" s="58" t="s">
        <v>170</v>
      </c>
    </row>
    <row r="28" spans="1:16" ht="12.75" customHeight="1" thickBot="1" x14ac:dyDescent="0.25">
      <c r="A28" s="12" t="str">
        <f t="shared" si="0"/>
        <v> BBS 59 </v>
      </c>
      <c r="B28" s="5" t="str">
        <f t="shared" si="1"/>
        <v>I</v>
      </c>
      <c r="C28" s="12">
        <f t="shared" si="2"/>
        <v>45053.497000000003</v>
      </c>
      <c r="D28" s="14" t="str">
        <f t="shared" si="3"/>
        <v>vis</v>
      </c>
      <c r="E28" s="55">
        <f>VLOOKUP(C28,Active!C$21:E$972,3,FALSE)</f>
        <v>4799.9828519968669</v>
      </c>
      <c r="F28" s="5" t="s">
        <v>129</v>
      </c>
      <c r="G28" s="14" t="str">
        <f t="shared" si="4"/>
        <v>45053.497</v>
      </c>
      <c r="H28" s="12">
        <f t="shared" si="5"/>
        <v>4800</v>
      </c>
      <c r="I28" s="56" t="s">
        <v>173</v>
      </c>
      <c r="J28" s="57" t="s">
        <v>174</v>
      </c>
      <c r="K28" s="56">
        <v>4800</v>
      </c>
      <c r="L28" s="56" t="s">
        <v>131</v>
      </c>
      <c r="M28" s="57" t="s">
        <v>135</v>
      </c>
      <c r="N28" s="57"/>
      <c r="O28" s="58" t="s">
        <v>136</v>
      </c>
      <c r="P28" s="58" t="s">
        <v>175</v>
      </c>
    </row>
    <row r="29" spans="1:16" ht="12.75" customHeight="1" thickBot="1" x14ac:dyDescent="0.25">
      <c r="A29" s="12" t="str">
        <f t="shared" si="0"/>
        <v> BBS 60 </v>
      </c>
      <c r="B29" s="5" t="str">
        <f t="shared" si="1"/>
        <v>I</v>
      </c>
      <c r="C29" s="12">
        <f t="shared" si="2"/>
        <v>45061.578999999998</v>
      </c>
      <c r="D29" s="14" t="str">
        <f t="shared" si="3"/>
        <v>vis</v>
      </c>
      <c r="E29" s="55">
        <f>VLOOKUP(C29,Active!C$21:E$972,3,FALSE)</f>
        <v>4850.995131735679</v>
      </c>
      <c r="F29" s="5" t="s">
        <v>129</v>
      </c>
      <c r="G29" s="14" t="str">
        <f t="shared" si="4"/>
        <v>45061.579</v>
      </c>
      <c r="H29" s="12">
        <f t="shared" si="5"/>
        <v>4851</v>
      </c>
      <c r="I29" s="56" t="s">
        <v>176</v>
      </c>
      <c r="J29" s="57" t="s">
        <v>177</v>
      </c>
      <c r="K29" s="56">
        <v>4851</v>
      </c>
      <c r="L29" s="56" t="s">
        <v>150</v>
      </c>
      <c r="M29" s="57" t="s">
        <v>135</v>
      </c>
      <c r="N29" s="57"/>
      <c r="O29" s="58" t="s">
        <v>136</v>
      </c>
      <c r="P29" s="58" t="s">
        <v>178</v>
      </c>
    </row>
    <row r="30" spans="1:16" ht="12.75" customHeight="1" thickBot="1" x14ac:dyDescent="0.25">
      <c r="A30" s="12" t="str">
        <f t="shared" si="0"/>
        <v> BBS 61 </v>
      </c>
      <c r="B30" s="5" t="str">
        <f t="shared" si="1"/>
        <v>I</v>
      </c>
      <c r="C30" s="12">
        <f t="shared" si="2"/>
        <v>45101.504999999997</v>
      </c>
      <c r="D30" s="14" t="str">
        <f t="shared" si="3"/>
        <v>vis</v>
      </c>
      <c r="E30" s="55">
        <f>VLOOKUP(C30,Active!C$21:E$972,3,FALSE)</f>
        <v>5103.0016005371008</v>
      </c>
      <c r="F30" s="5" t="s">
        <v>129</v>
      </c>
      <c r="G30" s="14" t="str">
        <f t="shared" si="4"/>
        <v>45101.505</v>
      </c>
      <c r="H30" s="12">
        <f t="shared" si="5"/>
        <v>5103</v>
      </c>
      <c r="I30" s="56" t="s">
        <v>179</v>
      </c>
      <c r="J30" s="57" t="s">
        <v>180</v>
      </c>
      <c r="K30" s="56">
        <v>5103</v>
      </c>
      <c r="L30" s="56" t="s">
        <v>134</v>
      </c>
      <c r="M30" s="57" t="s">
        <v>135</v>
      </c>
      <c r="N30" s="57"/>
      <c r="O30" s="58" t="s">
        <v>146</v>
      </c>
      <c r="P30" s="58" t="s">
        <v>181</v>
      </c>
    </row>
    <row r="31" spans="1:16" ht="12.75" customHeight="1" thickBot="1" x14ac:dyDescent="0.25">
      <c r="A31" s="12" t="str">
        <f t="shared" si="0"/>
        <v> BBS 60 </v>
      </c>
      <c r="B31" s="5" t="str">
        <f t="shared" si="1"/>
        <v>I</v>
      </c>
      <c r="C31" s="12">
        <f t="shared" si="2"/>
        <v>45104.514000000003</v>
      </c>
      <c r="D31" s="14" t="str">
        <f t="shared" si="3"/>
        <v>vis</v>
      </c>
      <c r="E31" s="55">
        <f>VLOOKUP(C31,Active!C$21:E$972,3,FALSE)</f>
        <v>5121.9939229491847</v>
      </c>
      <c r="F31" s="5" t="s">
        <v>129</v>
      </c>
      <c r="G31" s="14" t="str">
        <f t="shared" si="4"/>
        <v>45104.514</v>
      </c>
      <c r="H31" s="12">
        <f t="shared" si="5"/>
        <v>5122</v>
      </c>
      <c r="I31" s="56" t="s">
        <v>182</v>
      </c>
      <c r="J31" s="57" t="s">
        <v>183</v>
      </c>
      <c r="K31" s="56">
        <v>5122</v>
      </c>
      <c r="L31" s="56" t="s">
        <v>150</v>
      </c>
      <c r="M31" s="57" t="s">
        <v>135</v>
      </c>
      <c r="N31" s="57"/>
      <c r="O31" s="58" t="s">
        <v>136</v>
      </c>
      <c r="P31" s="58" t="s">
        <v>178</v>
      </c>
    </row>
    <row r="32" spans="1:16" ht="12.75" customHeight="1" thickBot="1" x14ac:dyDescent="0.25">
      <c r="A32" s="12" t="str">
        <f t="shared" si="0"/>
        <v> BBS 61 </v>
      </c>
      <c r="B32" s="5" t="str">
        <f t="shared" si="1"/>
        <v>I</v>
      </c>
      <c r="C32" s="12">
        <f t="shared" si="2"/>
        <v>45114.495999999999</v>
      </c>
      <c r="D32" s="14" t="str">
        <f t="shared" si="3"/>
        <v>vis</v>
      </c>
      <c r="E32" s="55">
        <f>VLOOKUP(C32,Active!C$21:E$972,3,FALSE)</f>
        <v>5184.9986960688284</v>
      </c>
      <c r="F32" s="5" t="s">
        <v>129</v>
      </c>
      <c r="G32" s="14" t="str">
        <f t="shared" si="4"/>
        <v>45114.496</v>
      </c>
      <c r="H32" s="12">
        <f t="shared" si="5"/>
        <v>5185</v>
      </c>
      <c r="I32" s="56" t="s">
        <v>184</v>
      </c>
      <c r="J32" s="57" t="s">
        <v>185</v>
      </c>
      <c r="K32" s="56">
        <v>5185</v>
      </c>
      <c r="L32" s="56" t="s">
        <v>153</v>
      </c>
      <c r="M32" s="57" t="s">
        <v>135</v>
      </c>
      <c r="N32" s="57"/>
      <c r="O32" s="58" t="s">
        <v>146</v>
      </c>
      <c r="P32" s="58" t="s">
        <v>181</v>
      </c>
    </row>
    <row r="33" spans="1:16" ht="12.75" customHeight="1" thickBot="1" x14ac:dyDescent="0.25">
      <c r="A33" s="12" t="str">
        <f t="shared" si="0"/>
        <v> BBS 60 </v>
      </c>
      <c r="B33" s="5" t="str">
        <f t="shared" si="1"/>
        <v>I</v>
      </c>
      <c r="C33" s="12">
        <f t="shared" si="2"/>
        <v>45115.447</v>
      </c>
      <c r="D33" s="14" t="str">
        <f t="shared" si="3"/>
        <v>vis</v>
      </c>
      <c r="E33" s="55">
        <f>VLOOKUP(C33,Active!C$21:E$972,3,FALSE)</f>
        <v>5191.0012545978661</v>
      </c>
      <c r="F33" s="5" t="s">
        <v>129</v>
      </c>
      <c r="G33" s="14" t="str">
        <f t="shared" si="4"/>
        <v>45115.447</v>
      </c>
      <c r="H33" s="12">
        <f t="shared" si="5"/>
        <v>5191</v>
      </c>
      <c r="I33" s="56" t="s">
        <v>186</v>
      </c>
      <c r="J33" s="57" t="s">
        <v>187</v>
      </c>
      <c r="K33" s="56">
        <v>5191</v>
      </c>
      <c r="L33" s="56" t="s">
        <v>134</v>
      </c>
      <c r="M33" s="57" t="s">
        <v>135</v>
      </c>
      <c r="N33" s="57"/>
      <c r="O33" s="58" t="s">
        <v>136</v>
      </c>
      <c r="P33" s="58" t="s">
        <v>178</v>
      </c>
    </row>
    <row r="34" spans="1:16" ht="12.75" customHeight="1" thickBot="1" x14ac:dyDescent="0.25">
      <c r="A34" s="12" t="str">
        <f t="shared" si="0"/>
        <v> BBS 60 </v>
      </c>
      <c r="B34" s="5" t="str">
        <f t="shared" si="1"/>
        <v>I</v>
      </c>
      <c r="C34" s="12">
        <f t="shared" si="2"/>
        <v>45115.447</v>
      </c>
      <c r="D34" s="14" t="str">
        <f t="shared" si="3"/>
        <v>vis</v>
      </c>
      <c r="E34" s="55">
        <f>VLOOKUP(C34,Active!C$21:E$972,3,FALSE)</f>
        <v>5191.0012545978661</v>
      </c>
      <c r="F34" s="5" t="s">
        <v>129</v>
      </c>
      <c r="G34" s="14" t="str">
        <f t="shared" si="4"/>
        <v>45115.447</v>
      </c>
      <c r="H34" s="12">
        <f t="shared" si="5"/>
        <v>5191</v>
      </c>
      <c r="I34" s="56" t="s">
        <v>186</v>
      </c>
      <c r="J34" s="57" t="s">
        <v>187</v>
      </c>
      <c r="K34" s="56">
        <v>5191</v>
      </c>
      <c r="L34" s="56" t="s">
        <v>134</v>
      </c>
      <c r="M34" s="57" t="s">
        <v>135</v>
      </c>
      <c r="N34" s="57"/>
      <c r="O34" s="58" t="s">
        <v>188</v>
      </c>
      <c r="P34" s="58" t="s">
        <v>178</v>
      </c>
    </row>
    <row r="35" spans="1:16" ht="12.75" customHeight="1" thickBot="1" x14ac:dyDescent="0.25">
      <c r="A35" s="12" t="str">
        <f t="shared" si="0"/>
        <v> BBS 61 </v>
      </c>
      <c r="B35" s="5" t="str">
        <f t="shared" si="1"/>
        <v>I</v>
      </c>
      <c r="C35" s="12">
        <f t="shared" si="2"/>
        <v>45139.529000000002</v>
      </c>
      <c r="D35" s="14" t="str">
        <f t="shared" si="3"/>
        <v>vis</v>
      </c>
      <c r="E35" s="55">
        <f>VLOOKUP(C35,Active!C$21:E$972,3,FALSE)</f>
        <v>5343.0029522804907</v>
      </c>
      <c r="F35" s="5" t="s">
        <v>129</v>
      </c>
      <c r="G35" s="14" t="str">
        <f t="shared" si="4"/>
        <v>45139.529</v>
      </c>
      <c r="H35" s="12">
        <f t="shared" si="5"/>
        <v>5343</v>
      </c>
      <c r="I35" s="56" t="s">
        <v>189</v>
      </c>
      <c r="J35" s="57" t="s">
        <v>190</v>
      </c>
      <c r="K35" s="56">
        <v>5343</v>
      </c>
      <c r="L35" s="56" t="s">
        <v>134</v>
      </c>
      <c r="M35" s="57" t="s">
        <v>135</v>
      </c>
      <c r="N35" s="57"/>
      <c r="O35" s="58" t="s">
        <v>146</v>
      </c>
      <c r="P35" s="58" t="s">
        <v>181</v>
      </c>
    </row>
    <row r="36" spans="1:16" ht="12.75" customHeight="1" thickBot="1" x14ac:dyDescent="0.25">
      <c r="A36" s="12" t="str">
        <f t="shared" si="0"/>
        <v> BBS 61 </v>
      </c>
      <c r="B36" s="5" t="str">
        <f t="shared" si="1"/>
        <v>I</v>
      </c>
      <c r="C36" s="12">
        <f t="shared" si="2"/>
        <v>45142.538</v>
      </c>
      <c r="D36" s="14" t="str">
        <f t="shared" si="3"/>
        <v>vis</v>
      </c>
      <c r="E36" s="55">
        <f>VLOOKUP(C36,Active!C$21:E$972,3,FALSE)</f>
        <v>5361.9952746925283</v>
      </c>
      <c r="F36" s="5" t="s">
        <v>129</v>
      </c>
      <c r="G36" s="14" t="str">
        <f t="shared" si="4"/>
        <v>45142.538</v>
      </c>
      <c r="H36" s="12">
        <f t="shared" si="5"/>
        <v>5362</v>
      </c>
      <c r="I36" s="56" t="s">
        <v>191</v>
      </c>
      <c r="J36" s="57" t="s">
        <v>192</v>
      </c>
      <c r="K36" s="56">
        <v>5362</v>
      </c>
      <c r="L36" s="56" t="s">
        <v>150</v>
      </c>
      <c r="M36" s="57" t="s">
        <v>135</v>
      </c>
      <c r="N36" s="57"/>
      <c r="O36" s="58" t="s">
        <v>146</v>
      </c>
      <c r="P36" s="58" t="s">
        <v>181</v>
      </c>
    </row>
    <row r="37" spans="1:16" ht="12.75" customHeight="1" thickBot="1" x14ac:dyDescent="0.25">
      <c r="A37" s="12" t="str">
        <f t="shared" si="0"/>
        <v> BBS 61 </v>
      </c>
      <c r="B37" s="5" t="str">
        <f t="shared" si="1"/>
        <v>I</v>
      </c>
      <c r="C37" s="12">
        <f t="shared" si="2"/>
        <v>45148.398999999998</v>
      </c>
      <c r="D37" s="14" t="str">
        <f t="shared" si="3"/>
        <v>vis</v>
      </c>
      <c r="E37" s="55">
        <f>VLOOKUP(C37,Active!C$21:E$972,3,FALSE)</f>
        <v>5398.9889608530366</v>
      </c>
      <c r="F37" s="5" t="s">
        <v>129</v>
      </c>
      <c r="G37" s="14" t="str">
        <f t="shared" si="4"/>
        <v>45148.399</v>
      </c>
      <c r="H37" s="12">
        <f t="shared" si="5"/>
        <v>5399</v>
      </c>
      <c r="I37" s="56" t="s">
        <v>193</v>
      </c>
      <c r="J37" s="57" t="s">
        <v>194</v>
      </c>
      <c r="K37" s="56">
        <v>5399</v>
      </c>
      <c r="L37" s="56" t="s">
        <v>195</v>
      </c>
      <c r="M37" s="57" t="s">
        <v>135</v>
      </c>
      <c r="N37" s="57"/>
      <c r="O37" s="58" t="s">
        <v>146</v>
      </c>
      <c r="P37" s="58" t="s">
        <v>181</v>
      </c>
    </row>
    <row r="38" spans="1:16" ht="12.75" customHeight="1" thickBot="1" x14ac:dyDescent="0.25">
      <c r="A38" s="12" t="str">
        <f t="shared" si="0"/>
        <v> BBS 62 </v>
      </c>
      <c r="B38" s="5" t="str">
        <f t="shared" si="1"/>
        <v>I</v>
      </c>
      <c r="C38" s="12">
        <f t="shared" si="2"/>
        <v>45208.286</v>
      </c>
      <c r="D38" s="14" t="str">
        <f t="shared" si="3"/>
        <v>vis</v>
      </c>
      <c r="E38" s="55">
        <f>VLOOKUP(C38,Active!C$21:E$972,3,FALSE)</f>
        <v>5776.9860403779448</v>
      </c>
      <c r="F38" s="5" t="s">
        <v>129</v>
      </c>
      <c r="G38" s="14" t="str">
        <f t="shared" si="4"/>
        <v>45208.286</v>
      </c>
      <c r="H38" s="12">
        <f t="shared" si="5"/>
        <v>5777</v>
      </c>
      <c r="I38" s="56" t="s">
        <v>196</v>
      </c>
      <c r="J38" s="57" t="s">
        <v>197</v>
      </c>
      <c r="K38" s="56">
        <v>5777</v>
      </c>
      <c r="L38" s="56" t="s">
        <v>195</v>
      </c>
      <c r="M38" s="57" t="s">
        <v>135</v>
      </c>
      <c r="N38" s="57"/>
      <c r="O38" s="58" t="s">
        <v>136</v>
      </c>
      <c r="P38" s="58" t="s">
        <v>198</v>
      </c>
    </row>
    <row r="39" spans="1:16" ht="12.75" customHeight="1" thickBot="1" x14ac:dyDescent="0.25">
      <c r="A39" s="12" t="str">
        <f t="shared" si="0"/>
        <v> BBS 64 </v>
      </c>
      <c r="B39" s="5" t="str">
        <f t="shared" si="1"/>
        <v>I</v>
      </c>
      <c r="C39" s="12">
        <f t="shared" si="2"/>
        <v>45358.641000000003</v>
      </c>
      <c r="D39" s="14" t="str">
        <f t="shared" si="3"/>
        <v>vis</v>
      </c>
      <c r="E39" s="55">
        <f>VLOOKUP(C39,Active!C$21:E$972,3,FALSE)</f>
        <v>6726.0025363113964</v>
      </c>
      <c r="F39" s="5" t="s">
        <v>129</v>
      </c>
      <c r="G39" s="14" t="str">
        <f t="shared" si="4"/>
        <v>45358.641</v>
      </c>
      <c r="H39" s="12">
        <f t="shared" si="5"/>
        <v>6726</v>
      </c>
      <c r="I39" s="56" t="s">
        <v>199</v>
      </c>
      <c r="J39" s="57" t="s">
        <v>200</v>
      </c>
      <c r="K39" s="56">
        <v>6726</v>
      </c>
      <c r="L39" s="56" t="s">
        <v>134</v>
      </c>
      <c r="M39" s="57" t="s">
        <v>135</v>
      </c>
      <c r="N39" s="57"/>
      <c r="O39" s="58" t="s">
        <v>136</v>
      </c>
      <c r="P39" s="58" t="s">
        <v>201</v>
      </c>
    </row>
    <row r="40" spans="1:16" ht="12.75" customHeight="1" thickBot="1" x14ac:dyDescent="0.25">
      <c r="A40" s="12" t="str">
        <f t="shared" si="0"/>
        <v> BBS 65 </v>
      </c>
      <c r="B40" s="5" t="str">
        <f t="shared" si="1"/>
        <v>I</v>
      </c>
      <c r="C40" s="12">
        <f t="shared" si="2"/>
        <v>45385.574000000001</v>
      </c>
      <c r="D40" s="14" t="str">
        <f t="shared" si="3"/>
        <v>vis</v>
      </c>
      <c r="E40" s="55">
        <f>VLOOKUP(C40,Active!C$21:E$972,3,FALSE)</f>
        <v>6895.9992859038439</v>
      </c>
      <c r="F40" s="5" t="s">
        <v>129</v>
      </c>
      <c r="G40" s="14" t="str">
        <f t="shared" si="4"/>
        <v>45385.574</v>
      </c>
      <c r="H40" s="12">
        <f t="shared" si="5"/>
        <v>6896</v>
      </c>
      <c r="I40" s="56" t="s">
        <v>202</v>
      </c>
      <c r="J40" s="57" t="s">
        <v>203</v>
      </c>
      <c r="K40" s="56">
        <v>6896</v>
      </c>
      <c r="L40" s="56" t="s">
        <v>153</v>
      </c>
      <c r="M40" s="57" t="s">
        <v>135</v>
      </c>
      <c r="N40" s="57"/>
      <c r="O40" s="58" t="s">
        <v>136</v>
      </c>
      <c r="P40" s="58" t="s">
        <v>204</v>
      </c>
    </row>
    <row r="41" spans="1:16" ht="12.75" customHeight="1" thickBot="1" x14ac:dyDescent="0.25">
      <c r="A41" s="12" t="str">
        <f t="shared" si="0"/>
        <v> BBS 66 </v>
      </c>
      <c r="B41" s="5" t="str">
        <f t="shared" si="1"/>
        <v>I</v>
      </c>
      <c r="C41" s="12">
        <f t="shared" si="2"/>
        <v>45432.468999999997</v>
      </c>
      <c r="D41" s="14" t="str">
        <f t="shared" si="3"/>
        <v>vis</v>
      </c>
      <c r="E41" s="55">
        <f>VLOOKUP(C41,Active!C$21:E$972,3,FALSE)</f>
        <v>7191.9929580583794</v>
      </c>
      <c r="F41" s="5" t="s">
        <v>129</v>
      </c>
      <c r="G41" s="14" t="str">
        <f t="shared" si="4"/>
        <v>45432.469</v>
      </c>
      <c r="H41" s="12">
        <f t="shared" si="5"/>
        <v>7192</v>
      </c>
      <c r="I41" s="56" t="s">
        <v>205</v>
      </c>
      <c r="J41" s="57" t="s">
        <v>206</v>
      </c>
      <c r="K41" s="56">
        <v>7192</v>
      </c>
      <c r="L41" s="56" t="s">
        <v>150</v>
      </c>
      <c r="M41" s="57" t="s">
        <v>135</v>
      </c>
      <c r="N41" s="57"/>
      <c r="O41" s="58" t="s">
        <v>136</v>
      </c>
      <c r="P41" s="58" t="s">
        <v>207</v>
      </c>
    </row>
    <row r="42" spans="1:16" ht="12.75" customHeight="1" thickBot="1" x14ac:dyDescent="0.25">
      <c r="A42" s="12" t="str">
        <f t="shared" si="0"/>
        <v> BBS 66 </v>
      </c>
      <c r="B42" s="5" t="str">
        <f t="shared" si="1"/>
        <v>I</v>
      </c>
      <c r="C42" s="12">
        <f t="shared" si="2"/>
        <v>45432.47</v>
      </c>
      <c r="D42" s="14" t="str">
        <f t="shared" si="3"/>
        <v>vis</v>
      </c>
      <c r="E42" s="55">
        <f>VLOOKUP(C42,Active!C$21:E$972,3,FALSE)</f>
        <v>7191.9992698970254</v>
      </c>
      <c r="F42" s="5" t="s">
        <v>129</v>
      </c>
      <c r="G42" s="14" t="str">
        <f t="shared" si="4"/>
        <v>45432.470</v>
      </c>
      <c r="H42" s="12">
        <f t="shared" si="5"/>
        <v>7192</v>
      </c>
      <c r="I42" s="56" t="s">
        <v>208</v>
      </c>
      <c r="J42" s="57" t="s">
        <v>209</v>
      </c>
      <c r="K42" s="56">
        <v>7192</v>
      </c>
      <c r="L42" s="56" t="s">
        <v>153</v>
      </c>
      <c r="M42" s="57" t="s">
        <v>135</v>
      </c>
      <c r="N42" s="57"/>
      <c r="O42" s="58" t="s">
        <v>210</v>
      </c>
      <c r="P42" s="58" t="s">
        <v>207</v>
      </c>
    </row>
    <row r="43" spans="1:16" ht="12.75" customHeight="1" thickBot="1" x14ac:dyDescent="0.25">
      <c r="A43" s="12" t="str">
        <f t="shared" ref="A43:A74" si="6">P43</f>
        <v> BBS 66 </v>
      </c>
      <c r="B43" s="5" t="str">
        <f t="shared" ref="B43:B74" si="7">IF(H43=INT(H43),"I","II")</f>
        <v>I</v>
      </c>
      <c r="C43" s="12">
        <f t="shared" ref="C43:C74" si="8">1*G43</f>
        <v>45432.47</v>
      </c>
      <c r="D43" s="14" t="str">
        <f t="shared" ref="D43:D74" si="9">VLOOKUP(F43,I$1:J$5,2,FALSE)</f>
        <v>vis</v>
      </c>
      <c r="E43" s="55">
        <f>VLOOKUP(C43,Active!C$21:E$972,3,FALSE)</f>
        <v>7191.9992698970254</v>
      </c>
      <c r="F43" s="5" t="s">
        <v>129</v>
      </c>
      <c r="G43" s="14" t="str">
        <f t="shared" ref="G43:G74" si="10">MID(I43,3,LEN(I43)-3)</f>
        <v>45432.470</v>
      </c>
      <c r="H43" s="12">
        <f t="shared" ref="H43:H74" si="11">1*K43</f>
        <v>7192</v>
      </c>
      <c r="I43" s="56" t="s">
        <v>208</v>
      </c>
      <c r="J43" s="57" t="s">
        <v>209</v>
      </c>
      <c r="K43" s="56">
        <v>7192</v>
      </c>
      <c r="L43" s="56" t="s">
        <v>153</v>
      </c>
      <c r="M43" s="57" t="s">
        <v>135</v>
      </c>
      <c r="N43" s="57"/>
      <c r="O43" s="58" t="s">
        <v>146</v>
      </c>
      <c r="P43" s="58" t="s">
        <v>207</v>
      </c>
    </row>
    <row r="44" spans="1:16" ht="12.75" customHeight="1" thickBot="1" x14ac:dyDescent="0.25">
      <c r="A44" s="12" t="str">
        <f t="shared" si="6"/>
        <v> BBS 68 </v>
      </c>
      <c r="B44" s="5" t="str">
        <f t="shared" si="7"/>
        <v>I</v>
      </c>
      <c r="C44" s="12">
        <f t="shared" si="8"/>
        <v>45548.442999999999</v>
      </c>
      <c r="D44" s="14" t="str">
        <f t="shared" si="9"/>
        <v>vis</v>
      </c>
      <c r="E44" s="55">
        <f>VLOOKUP(C44,Active!C$21:E$972,3,FALSE)</f>
        <v>7924.0021303465346</v>
      </c>
      <c r="F44" s="5" t="s">
        <v>129</v>
      </c>
      <c r="G44" s="14" t="str">
        <f t="shared" si="10"/>
        <v>45548.443</v>
      </c>
      <c r="H44" s="12">
        <f t="shared" si="11"/>
        <v>7924</v>
      </c>
      <c r="I44" s="56" t="s">
        <v>217</v>
      </c>
      <c r="J44" s="57" t="s">
        <v>218</v>
      </c>
      <c r="K44" s="56">
        <v>7924</v>
      </c>
      <c r="L44" s="56" t="s">
        <v>134</v>
      </c>
      <c r="M44" s="57" t="s">
        <v>135</v>
      </c>
      <c r="N44" s="57"/>
      <c r="O44" s="58" t="s">
        <v>146</v>
      </c>
      <c r="P44" s="58" t="s">
        <v>219</v>
      </c>
    </row>
    <row r="45" spans="1:16" ht="12.75" customHeight="1" thickBot="1" x14ac:dyDescent="0.25">
      <c r="A45" s="12" t="str">
        <f t="shared" si="6"/>
        <v> BBS 68 </v>
      </c>
      <c r="B45" s="5" t="str">
        <f t="shared" si="7"/>
        <v>I</v>
      </c>
      <c r="C45" s="12">
        <f t="shared" si="8"/>
        <v>45548.442999999999</v>
      </c>
      <c r="D45" s="14" t="str">
        <f t="shared" si="9"/>
        <v>vis</v>
      </c>
      <c r="E45" s="55">
        <f>VLOOKUP(C45,Active!C$21:E$972,3,FALSE)</f>
        <v>7924.0021303465346</v>
      </c>
      <c r="F45" s="5" t="s">
        <v>129</v>
      </c>
      <c r="G45" s="14" t="str">
        <f t="shared" si="10"/>
        <v>45548.443</v>
      </c>
      <c r="H45" s="12">
        <f t="shared" si="11"/>
        <v>7924</v>
      </c>
      <c r="I45" s="56" t="s">
        <v>217</v>
      </c>
      <c r="J45" s="57" t="s">
        <v>218</v>
      </c>
      <c r="K45" s="56">
        <v>7924</v>
      </c>
      <c r="L45" s="56" t="s">
        <v>134</v>
      </c>
      <c r="M45" s="57" t="s">
        <v>135</v>
      </c>
      <c r="N45" s="57"/>
      <c r="O45" s="58" t="s">
        <v>136</v>
      </c>
      <c r="P45" s="58" t="s">
        <v>219</v>
      </c>
    </row>
    <row r="46" spans="1:16" ht="12.75" customHeight="1" thickBot="1" x14ac:dyDescent="0.25">
      <c r="A46" s="12" t="str">
        <f t="shared" si="6"/>
        <v> BBS 70 </v>
      </c>
      <c r="B46" s="5" t="str">
        <f t="shared" si="7"/>
        <v>I</v>
      </c>
      <c r="C46" s="12">
        <f t="shared" si="8"/>
        <v>45701.644999999997</v>
      </c>
      <c r="D46" s="14" t="str">
        <f t="shared" si="9"/>
        <v>vis</v>
      </c>
      <c r="E46" s="55">
        <f>VLOOKUP(C46,Active!C$21:E$972,3,FALSE)</f>
        <v>8890.9884308353176</v>
      </c>
      <c r="F46" s="5" t="s">
        <v>129</v>
      </c>
      <c r="G46" s="14" t="str">
        <f t="shared" si="10"/>
        <v>45701.645</v>
      </c>
      <c r="H46" s="12">
        <f t="shared" si="11"/>
        <v>8891</v>
      </c>
      <c r="I46" s="56" t="s">
        <v>220</v>
      </c>
      <c r="J46" s="57" t="s">
        <v>221</v>
      </c>
      <c r="K46" s="56">
        <v>8891</v>
      </c>
      <c r="L46" s="56" t="s">
        <v>195</v>
      </c>
      <c r="M46" s="57" t="s">
        <v>135</v>
      </c>
      <c r="N46" s="57"/>
      <c r="O46" s="58" t="s">
        <v>136</v>
      </c>
      <c r="P46" s="58" t="s">
        <v>222</v>
      </c>
    </row>
    <row r="47" spans="1:16" ht="12.75" customHeight="1" thickBot="1" x14ac:dyDescent="0.25">
      <c r="A47" s="12" t="str">
        <f t="shared" si="6"/>
        <v> BBS 71 </v>
      </c>
      <c r="B47" s="5" t="str">
        <f t="shared" si="7"/>
        <v>I</v>
      </c>
      <c r="C47" s="12">
        <f t="shared" si="8"/>
        <v>45741.572</v>
      </c>
      <c r="D47" s="14" t="str">
        <f t="shared" si="9"/>
        <v>vis</v>
      </c>
      <c r="E47" s="55">
        <f>VLOOKUP(C47,Active!C$21:E$972,3,FALSE)</f>
        <v>9143.0012114753845</v>
      </c>
      <c r="F47" s="5" t="s">
        <v>129</v>
      </c>
      <c r="G47" s="14" t="str">
        <f t="shared" si="10"/>
        <v>45741.572</v>
      </c>
      <c r="H47" s="12">
        <f t="shared" si="11"/>
        <v>9143</v>
      </c>
      <c r="I47" s="56" t="s">
        <v>223</v>
      </c>
      <c r="J47" s="57" t="s">
        <v>224</v>
      </c>
      <c r="K47" s="56">
        <v>9143</v>
      </c>
      <c r="L47" s="56" t="s">
        <v>134</v>
      </c>
      <c r="M47" s="57" t="s">
        <v>135</v>
      </c>
      <c r="N47" s="57"/>
      <c r="O47" s="58" t="s">
        <v>136</v>
      </c>
      <c r="P47" s="58" t="s">
        <v>225</v>
      </c>
    </row>
    <row r="48" spans="1:16" ht="12.75" customHeight="1" thickBot="1" x14ac:dyDescent="0.25">
      <c r="A48" s="12" t="str">
        <f t="shared" si="6"/>
        <v> BBS 71 </v>
      </c>
      <c r="B48" s="5" t="str">
        <f t="shared" si="7"/>
        <v>I</v>
      </c>
      <c r="C48" s="12">
        <f t="shared" si="8"/>
        <v>45766.603999999999</v>
      </c>
      <c r="D48" s="14" t="str">
        <f t="shared" si="9"/>
        <v>vis</v>
      </c>
      <c r="E48" s="55">
        <f>VLOOKUP(C48,Active!C$21:E$972,3,FALSE)</f>
        <v>9300.9991558484016</v>
      </c>
      <c r="F48" s="5" t="s">
        <v>129</v>
      </c>
      <c r="G48" s="14" t="str">
        <f t="shared" si="10"/>
        <v>45766.604</v>
      </c>
      <c r="H48" s="12">
        <f t="shared" si="11"/>
        <v>9301</v>
      </c>
      <c r="I48" s="56" t="s">
        <v>226</v>
      </c>
      <c r="J48" s="57" t="s">
        <v>227</v>
      </c>
      <c r="K48" s="56">
        <v>9301</v>
      </c>
      <c r="L48" s="56" t="s">
        <v>153</v>
      </c>
      <c r="M48" s="57" t="s">
        <v>135</v>
      </c>
      <c r="N48" s="57"/>
      <c r="O48" s="58" t="s">
        <v>136</v>
      </c>
      <c r="P48" s="58" t="s">
        <v>225</v>
      </c>
    </row>
    <row r="49" spans="1:16" ht="12.75" customHeight="1" thickBot="1" x14ac:dyDescent="0.25">
      <c r="A49" s="12" t="str">
        <f t="shared" si="6"/>
        <v> BBS 71 </v>
      </c>
      <c r="B49" s="5" t="str">
        <f t="shared" si="7"/>
        <v>I</v>
      </c>
      <c r="C49" s="12">
        <f t="shared" si="8"/>
        <v>45766.603999999999</v>
      </c>
      <c r="D49" s="14" t="str">
        <f t="shared" si="9"/>
        <v>vis</v>
      </c>
      <c r="E49" s="55">
        <f>VLOOKUP(C49,Active!C$21:E$972,3,FALSE)</f>
        <v>9300.9991558484016</v>
      </c>
      <c r="F49" s="5" t="s">
        <v>129</v>
      </c>
      <c r="G49" s="14" t="str">
        <f t="shared" si="10"/>
        <v>45766.604</v>
      </c>
      <c r="H49" s="12">
        <f t="shared" si="11"/>
        <v>9301</v>
      </c>
      <c r="I49" s="56" t="s">
        <v>226</v>
      </c>
      <c r="J49" s="57" t="s">
        <v>227</v>
      </c>
      <c r="K49" s="56">
        <v>9301</v>
      </c>
      <c r="L49" s="56" t="s">
        <v>153</v>
      </c>
      <c r="M49" s="57" t="s">
        <v>135</v>
      </c>
      <c r="N49" s="57"/>
      <c r="O49" s="58" t="s">
        <v>228</v>
      </c>
      <c r="P49" s="58" t="s">
        <v>225</v>
      </c>
    </row>
    <row r="50" spans="1:16" ht="12.75" customHeight="1" thickBot="1" x14ac:dyDescent="0.25">
      <c r="A50" s="12" t="str">
        <f t="shared" si="6"/>
        <v> BBS 71 </v>
      </c>
      <c r="B50" s="5" t="str">
        <f t="shared" si="7"/>
        <v>I</v>
      </c>
      <c r="C50" s="12">
        <f t="shared" si="8"/>
        <v>45766.605000000003</v>
      </c>
      <c r="D50" s="14" t="str">
        <f t="shared" si="9"/>
        <v>vis</v>
      </c>
      <c r="E50" s="55">
        <f>VLOOKUP(C50,Active!C$21:E$972,3,FALSE)</f>
        <v>9301.0054676870477</v>
      </c>
      <c r="F50" s="5" t="s">
        <v>129</v>
      </c>
      <c r="G50" s="14" t="str">
        <f t="shared" si="10"/>
        <v>45766.605</v>
      </c>
      <c r="H50" s="12">
        <f t="shared" si="11"/>
        <v>9301</v>
      </c>
      <c r="I50" s="56" t="s">
        <v>229</v>
      </c>
      <c r="J50" s="57" t="s">
        <v>230</v>
      </c>
      <c r="K50" s="56">
        <v>9301</v>
      </c>
      <c r="L50" s="56" t="s">
        <v>145</v>
      </c>
      <c r="M50" s="57" t="s">
        <v>135</v>
      </c>
      <c r="N50" s="57"/>
      <c r="O50" s="58" t="s">
        <v>231</v>
      </c>
      <c r="P50" s="58" t="s">
        <v>225</v>
      </c>
    </row>
    <row r="51" spans="1:16" ht="12.75" customHeight="1" thickBot="1" x14ac:dyDescent="0.25">
      <c r="A51" s="12" t="str">
        <f t="shared" si="6"/>
        <v> BBS 71 </v>
      </c>
      <c r="B51" s="5" t="str">
        <f t="shared" si="7"/>
        <v>I</v>
      </c>
      <c r="C51" s="12">
        <f t="shared" si="8"/>
        <v>45766.605000000003</v>
      </c>
      <c r="D51" s="14" t="str">
        <f t="shared" si="9"/>
        <v>vis</v>
      </c>
      <c r="E51" s="55">
        <f>VLOOKUP(C51,Active!C$21:E$972,3,FALSE)</f>
        <v>9301.0054676870477</v>
      </c>
      <c r="F51" s="5" t="s">
        <v>129</v>
      </c>
      <c r="G51" s="14" t="str">
        <f t="shared" si="10"/>
        <v>45766.605</v>
      </c>
      <c r="H51" s="12">
        <f t="shared" si="11"/>
        <v>9301</v>
      </c>
      <c r="I51" s="56" t="s">
        <v>229</v>
      </c>
      <c r="J51" s="57" t="s">
        <v>230</v>
      </c>
      <c r="K51" s="56">
        <v>9301</v>
      </c>
      <c r="L51" s="56" t="s">
        <v>145</v>
      </c>
      <c r="M51" s="57" t="s">
        <v>135</v>
      </c>
      <c r="N51" s="57"/>
      <c r="O51" s="58" t="s">
        <v>232</v>
      </c>
      <c r="P51" s="58" t="s">
        <v>225</v>
      </c>
    </row>
    <row r="52" spans="1:16" ht="12.75" customHeight="1" thickBot="1" x14ac:dyDescent="0.25">
      <c r="A52" s="12" t="str">
        <f t="shared" si="6"/>
        <v> BBS 72 </v>
      </c>
      <c r="B52" s="5" t="str">
        <f t="shared" si="7"/>
        <v>I</v>
      </c>
      <c r="C52" s="12">
        <f t="shared" si="8"/>
        <v>45879.406999999999</v>
      </c>
      <c r="D52" s="14" t="str">
        <f t="shared" si="9"/>
        <v>vis</v>
      </c>
      <c r="E52" s="55">
        <f>VLOOKUP(C52,Active!C$21:E$972,3,FALSE)</f>
        <v>10012.993487867814</v>
      </c>
      <c r="F52" s="5" t="s">
        <v>129</v>
      </c>
      <c r="G52" s="14" t="str">
        <f t="shared" si="10"/>
        <v>45879.407</v>
      </c>
      <c r="H52" s="12">
        <f t="shared" si="11"/>
        <v>10013</v>
      </c>
      <c r="I52" s="56" t="s">
        <v>233</v>
      </c>
      <c r="J52" s="57" t="s">
        <v>234</v>
      </c>
      <c r="K52" s="56">
        <v>10013</v>
      </c>
      <c r="L52" s="56" t="s">
        <v>150</v>
      </c>
      <c r="M52" s="57" t="s">
        <v>135</v>
      </c>
      <c r="N52" s="57"/>
      <c r="O52" s="58" t="s">
        <v>136</v>
      </c>
      <c r="P52" s="58" t="s">
        <v>235</v>
      </c>
    </row>
    <row r="53" spans="1:16" ht="12.75" customHeight="1" thickBot="1" x14ac:dyDescent="0.25">
      <c r="A53" s="12" t="str">
        <f t="shared" si="6"/>
        <v> BBS 73 </v>
      </c>
      <c r="B53" s="5" t="str">
        <f t="shared" si="7"/>
        <v>I</v>
      </c>
      <c r="C53" s="12">
        <f t="shared" si="8"/>
        <v>45906.341999999997</v>
      </c>
      <c r="D53" s="14" t="str">
        <f t="shared" si="9"/>
        <v>vis</v>
      </c>
      <c r="E53" s="55">
        <f>VLOOKUP(C53,Active!C$21:E$972,3,FALSE)</f>
        <v>10183.002861137507</v>
      </c>
      <c r="F53" s="5" t="s">
        <v>129</v>
      </c>
      <c r="G53" s="14" t="str">
        <f t="shared" si="10"/>
        <v>45906.342</v>
      </c>
      <c r="H53" s="12">
        <f t="shared" si="11"/>
        <v>10183</v>
      </c>
      <c r="I53" s="56" t="s">
        <v>236</v>
      </c>
      <c r="J53" s="57" t="s">
        <v>237</v>
      </c>
      <c r="K53" s="56">
        <v>10183</v>
      </c>
      <c r="L53" s="56" t="s">
        <v>134</v>
      </c>
      <c r="M53" s="57" t="s">
        <v>135</v>
      </c>
      <c r="N53" s="57"/>
      <c r="O53" s="58" t="s">
        <v>146</v>
      </c>
      <c r="P53" s="58" t="s">
        <v>238</v>
      </c>
    </row>
    <row r="54" spans="1:16" ht="12.75" customHeight="1" thickBot="1" x14ac:dyDescent="0.25">
      <c r="A54" s="12" t="str">
        <f t="shared" si="6"/>
        <v> BBS 73 </v>
      </c>
      <c r="B54" s="5" t="str">
        <f t="shared" si="7"/>
        <v>I</v>
      </c>
      <c r="C54" s="12">
        <f t="shared" si="8"/>
        <v>45906.341999999997</v>
      </c>
      <c r="D54" s="14" t="str">
        <f t="shared" si="9"/>
        <v>vis</v>
      </c>
      <c r="E54" s="55">
        <f>VLOOKUP(C54,Active!C$21:E$972,3,FALSE)</f>
        <v>10183.002861137507</v>
      </c>
      <c r="F54" s="5" t="s">
        <v>129</v>
      </c>
      <c r="G54" s="14" t="str">
        <f t="shared" si="10"/>
        <v>45906.342</v>
      </c>
      <c r="H54" s="12">
        <f t="shared" si="11"/>
        <v>10183</v>
      </c>
      <c r="I54" s="56" t="s">
        <v>236</v>
      </c>
      <c r="J54" s="57" t="s">
        <v>237</v>
      </c>
      <c r="K54" s="56">
        <v>10183</v>
      </c>
      <c r="L54" s="56" t="s">
        <v>134</v>
      </c>
      <c r="M54" s="57" t="s">
        <v>135</v>
      </c>
      <c r="N54" s="57"/>
      <c r="O54" s="58" t="s">
        <v>136</v>
      </c>
      <c r="P54" s="58" t="s">
        <v>238</v>
      </c>
    </row>
    <row r="55" spans="1:16" ht="12.75" customHeight="1" thickBot="1" x14ac:dyDescent="0.25">
      <c r="A55" s="12" t="str">
        <f t="shared" si="6"/>
        <v> BBS 73 </v>
      </c>
      <c r="B55" s="5" t="str">
        <f t="shared" si="7"/>
        <v>I</v>
      </c>
      <c r="C55" s="12">
        <f t="shared" si="8"/>
        <v>45906.341999999997</v>
      </c>
      <c r="D55" s="14" t="str">
        <f t="shared" si="9"/>
        <v>vis</v>
      </c>
      <c r="E55" s="55">
        <f>VLOOKUP(C55,Active!C$21:E$972,3,FALSE)</f>
        <v>10183.002861137507</v>
      </c>
      <c r="F55" s="5" t="s">
        <v>129</v>
      </c>
      <c r="G55" s="14" t="str">
        <f t="shared" si="10"/>
        <v>45906.342</v>
      </c>
      <c r="H55" s="12">
        <f t="shared" si="11"/>
        <v>10183</v>
      </c>
      <c r="I55" s="56" t="s">
        <v>236</v>
      </c>
      <c r="J55" s="57" t="s">
        <v>237</v>
      </c>
      <c r="K55" s="56">
        <v>10183</v>
      </c>
      <c r="L55" s="56" t="s">
        <v>134</v>
      </c>
      <c r="M55" s="57" t="s">
        <v>135</v>
      </c>
      <c r="N55" s="57"/>
      <c r="O55" s="58" t="s">
        <v>239</v>
      </c>
      <c r="P55" s="58" t="s">
        <v>238</v>
      </c>
    </row>
    <row r="56" spans="1:16" ht="12.75" customHeight="1" thickBot="1" x14ac:dyDescent="0.25">
      <c r="A56" s="12" t="str">
        <f t="shared" si="6"/>
        <v> BBS 73 </v>
      </c>
      <c r="B56" s="5" t="str">
        <f t="shared" si="7"/>
        <v>I</v>
      </c>
      <c r="C56" s="12">
        <f t="shared" si="8"/>
        <v>45908.400999999998</v>
      </c>
      <c r="D56" s="14" t="str">
        <f t="shared" si="9"/>
        <v>vis</v>
      </c>
      <c r="E56" s="55">
        <f>VLOOKUP(C56,Active!C$21:E$972,3,FALSE)</f>
        <v>10195.998936859152</v>
      </c>
      <c r="F56" s="5" t="s">
        <v>129</v>
      </c>
      <c r="G56" s="14" t="str">
        <f t="shared" si="10"/>
        <v>45908.401</v>
      </c>
      <c r="H56" s="12">
        <f t="shared" si="11"/>
        <v>10196</v>
      </c>
      <c r="I56" s="56" t="s">
        <v>240</v>
      </c>
      <c r="J56" s="57" t="s">
        <v>241</v>
      </c>
      <c r="K56" s="56">
        <v>10196</v>
      </c>
      <c r="L56" s="56" t="s">
        <v>153</v>
      </c>
      <c r="M56" s="57" t="s">
        <v>135</v>
      </c>
      <c r="N56" s="57"/>
      <c r="O56" s="58" t="s">
        <v>146</v>
      </c>
      <c r="P56" s="58" t="s">
        <v>238</v>
      </c>
    </row>
    <row r="57" spans="1:16" ht="12.75" customHeight="1" thickBot="1" x14ac:dyDescent="0.25">
      <c r="A57" s="12" t="str">
        <f t="shared" si="6"/>
        <v> BBS 73 </v>
      </c>
      <c r="B57" s="5" t="str">
        <f t="shared" si="7"/>
        <v>I</v>
      </c>
      <c r="C57" s="12">
        <f t="shared" si="8"/>
        <v>45911.411</v>
      </c>
      <c r="D57" s="14" t="str">
        <f t="shared" si="9"/>
        <v>vis</v>
      </c>
      <c r="E57" s="55">
        <f>VLOOKUP(C57,Active!C$21:E$972,3,FALSE)</f>
        <v>10214.997571109836</v>
      </c>
      <c r="F57" s="5" t="s">
        <v>129</v>
      </c>
      <c r="G57" s="14" t="str">
        <f t="shared" si="10"/>
        <v>45911.411</v>
      </c>
      <c r="H57" s="12">
        <f t="shared" si="11"/>
        <v>10215</v>
      </c>
      <c r="I57" s="56" t="s">
        <v>242</v>
      </c>
      <c r="J57" s="57" t="s">
        <v>243</v>
      </c>
      <c r="K57" s="56">
        <v>10215</v>
      </c>
      <c r="L57" s="56" t="s">
        <v>153</v>
      </c>
      <c r="M57" s="57" t="s">
        <v>135</v>
      </c>
      <c r="N57" s="57"/>
      <c r="O57" s="58" t="s">
        <v>146</v>
      </c>
      <c r="P57" s="58" t="s">
        <v>238</v>
      </c>
    </row>
    <row r="58" spans="1:16" ht="12.75" customHeight="1" thickBot="1" x14ac:dyDescent="0.25">
      <c r="A58" s="12" t="str">
        <f t="shared" si="6"/>
        <v> BBS 73 </v>
      </c>
      <c r="B58" s="5" t="str">
        <f t="shared" si="7"/>
        <v>I</v>
      </c>
      <c r="C58" s="12">
        <f t="shared" si="8"/>
        <v>45911.411</v>
      </c>
      <c r="D58" s="14" t="str">
        <f t="shared" si="9"/>
        <v>vis</v>
      </c>
      <c r="E58" s="55">
        <f>VLOOKUP(C58,Active!C$21:E$972,3,FALSE)</f>
        <v>10214.997571109836</v>
      </c>
      <c r="F58" s="5" t="s">
        <v>129</v>
      </c>
      <c r="G58" s="14" t="str">
        <f t="shared" si="10"/>
        <v>45911.411</v>
      </c>
      <c r="H58" s="12">
        <f t="shared" si="11"/>
        <v>10215</v>
      </c>
      <c r="I58" s="56" t="s">
        <v>242</v>
      </c>
      <c r="J58" s="57" t="s">
        <v>243</v>
      </c>
      <c r="K58" s="56">
        <v>10215</v>
      </c>
      <c r="L58" s="56" t="s">
        <v>153</v>
      </c>
      <c r="M58" s="57" t="s">
        <v>135</v>
      </c>
      <c r="N58" s="57"/>
      <c r="O58" s="58" t="s">
        <v>136</v>
      </c>
      <c r="P58" s="58" t="s">
        <v>238</v>
      </c>
    </row>
    <row r="59" spans="1:16" ht="12.75" customHeight="1" thickBot="1" x14ac:dyDescent="0.25">
      <c r="A59" s="12" t="str">
        <f t="shared" si="6"/>
        <v> BBS 75 </v>
      </c>
      <c r="B59" s="5" t="str">
        <f t="shared" si="7"/>
        <v>I</v>
      </c>
      <c r="C59" s="12">
        <f t="shared" si="8"/>
        <v>46046.714</v>
      </c>
      <c r="D59" s="14" t="str">
        <f t="shared" si="9"/>
        <v>vis</v>
      </c>
      <c r="E59" s="55">
        <f>VLOOKUP(C59,Active!C$21:E$972,3,FALSE)</f>
        <v>11069.008272112667</v>
      </c>
      <c r="F59" s="5" t="s">
        <v>129</v>
      </c>
      <c r="G59" s="14" t="str">
        <f t="shared" si="10"/>
        <v>46046.714</v>
      </c>
      <c r="H59" s="12">
        <f t="shared" si="11"/>
        <v>11069</v>
      </c>
      <c r="I59" s="56" t="s">
        <v>244</v>
      </c>
      <c r="J59" s="57" t="s">
        <v>245</v>
      </c>
      <c r="K59" s="56">
        <v>11069</v>
      </c>
      <c r="L59" s="56" t="s">
        <v>145</v>
      </c>
      <c r="M59" s="57" t="s">
        <v>135</v>
      </c>
      <c r="N59" s="57"/>
      <c r="O59" s="58" t="s">
        <v>136</v>
      </c>
      <c r="P59" s="58" t="s">
        <v>246</v>
      </c>
    </row>
    <row r="60" spans="1:16" ht="12.75" customHeight="1" thickBot="1" x14ac:dyDescent="0.25">
      <c r="A60" s="12" t="str">
        <f t="shared" si="6"/>
        <v> BBS 76 </v>
      </c>
      <c r="B60" s="5" t="str">
        <f t="shared" si="7"/>
        <v>I</v>
      </c>
      <c r="C60" s="12">
        <f t="shared" si="8"/>
        <v>46154.606</v>
      </c>
      <c r="D60" s="14" t="str">
        <f t="shared" si="9"/>
        <v>vis</v>
      </c>
      <c r="E60" s="55">
        <f>VLOOKUP(C60,Active!C$21:E$972,3,FALSE)</f>
        <v>11750.005164661965</v>
      </c>
      <c r="F60" s="5" t="s">
        <v>129</v>
      </c>
      <c r="G60" s="14" t="str">
        <f t="shared" si="10"/>
        <v>46154.606</v>
      </c>
      <c r="H60" s="12">
        <f t="shared" si="11"/>
        <v>11750</v>
      </c>
      <c r="I60" s="56" t="s">
        <v>247</v>
      </c>
      <c r="J60" s="57" t="s">
        <v>248</v>
      </c>
      <c r="K60" s="56">
        <v>11750</v>
      </c>
      <c r="L60" s="56" t="s">
        <v>145</v>
      </c>
      <c r="M60" s="57" t="s">
        <v>135</v>
      </c>
      <c r="N60" s="57"/>
      <c r="O60" s="58" t="s">
        <v>136</v>
      </c>
      <c r="P60" s="58" t="s">
        <v>249</v>
      </c>
    </row>
    <row r="61" spans="1:16" ht="12.75" customHeight="1" thickBot="1" x14ac:dyDescent="0.25">
      <c r="A61" s="12" t="str">
        <f t="shared" si="6"/>
        <v> BBS 76 </v>
      </c>
      <c r="B61" s="5" t="str">
        <f t="shared" si="7"/>
        <v>I</v>
      </c>
      <c r="C61" s="12">
        <f t="shared" si="8"/>
        <v>46175.517999999996</v>
      </c>
      <c r="D61" s="14" t="str">
        <f t="shared" si="9"/>
        <v>vis</v>
      </c>
      <c r="E61" s="55">
        <f>VLOOKUP(C61,Active!C$21:E$972,3,FALSE)</f>
        <v>11881.998333914446</v>
      </c>
      <c r="F61" s="5" t="s">
        <v>129</v>
      </c>
      <c r="G61" s="14" t="str">
        <f t="shared" si="10"/>
        <v>46175.518</v>
      </c>
      <c r="H61" s="12">
        <f t="shared" si="11"/>
        <v>11882</v>
      </c>
      <c r="I61" s="56" t="s">
        <v>250</v>
      </c>
      <c r="J61" s="57" t="s">
        <v>251</v>
      </c>
      <c r="K61" s="56">
        <v>11882</v>
      </c>
      <c r="L61" s="56" t="s">
        <v>153</v>
      </c>
      <c r="M61" s="57" t="s">
        <v>135</v>
      </c>
      <c r="N61" s="57"/>
      <c r="O61" s="58" t="s">
        <v>136</v>
      </c>
      <c r="P61" s="58" t="s">
        <v>249</v>
      </c>
    </row>
    <row r="62" spans="1:16" ht="12.75" customHeight="1" thickBot="1" x14ac:dyDescent="0.25">
      <c r="A62" s="12" t="str">
        <f t="shared" si="6"/>
        <v> BBS 77 </v>
      </c>
      <c r="B62" s="5" t="str">
        <f t="shared" si="7"/>
        <v>I</v>
      </c>
      <c r="C62" s="12">
        <f t="shared" si="8"/>
        <v>46183.44</v>
      </c>
      <c r="D62" s="14" t="str">
        <f t="shared" si="9"/>
        <v>vis</v>
      </c>
      <c r="E62" s="55">
        <f>VLOOKUP(C62,Active!C$21:E$972,3,FALSE)</f>
        <v>11932.00071947389</v>
      </c>
      <c r="F62" s="5" t="s">
        <v>129</v>
      </c>
      <c r="G62" s="14" t="str">
        <f t="shared" si="10"/>
        <v>46183.440</v>
      </c>
      <c r="H62" s="12">
        <f t="shared" si="11"/>
        <v>11932</v>
      </c>
      <c r="I62" s="56" t="s">
        <v>252</v>
      </c>
      <c r="J62" s="57" t="s">
        <v>253</v>
      </c>
      <c r="K62" s="56">
        <v>11932</v>
      </c>
      <c r="L62" s="56" t="s">
        <v>134</v>
      </c>
      <c r="M62" s="57" t="s">
        <v>135</v>
      </c>
      <c r="N62" s="57"/>
      <c r="O62" s="58" t="s">
        <v>146</v>
      </c>
      <c r="P62" s="58" t="s">
        <v>254</v>
      </c>
    </row>
    <row r="63" spans="1:16" ht="12.75" customHeight="1" thickBot="1" x14ac:dyDescent="0.25">
      <c r="A63" s="12" t="str">
        <f t="shared" si="6"/>
        <v> BBS 77 </v>
      </c>
      <c r="B63" s="5" t="str">
        <f t="shared" si="7"/>
        <v>I</v>
      </c>
      <c r="C63" s="12">
        <f t="shared" si="8"/>
        <v>46186.45</v>
      </c>
      <c r="D63" s="14" t="str">
        <f t="shared" si="9"/>
        <v>vis</v>
      </c>
      <c r="E63" s="55">
        <f>VLOOKUP(C63,Active!C$21:E$972,3,FALSE)</f>
        <v>11950.999353724528</v>
      </c>
      <c r="F63" s="5" t="s">
        <v>129</v>
      </c>
      <c r="G63" s="14" t="str">
        <f t="shared" si="10"/>
        <v>46186.450</v>
      </c>
      <c r="H63" s="12">
        <f t="shared" si="11"/>
        <v>11951</v>
      </c>
      <c r="I63" s="56" t="s">
        <v>255</v>
      </c>
      <c r="J63" s="57" t="s">
        <v>256</v>
      </c>
      <c r="K63" s="56">
        <v>11951</v>
      </c>
      <c r="L63" s="56" t="s">
        <v>153</v>
      </c>
      <c r="M63" s="57" t="s">
        <v>135</v>
      </c>
      <c r="N63" s="57"/>
      <c r="O63" s="58" t="s">
        <v>146</v>
      </c>
      <c r="P63" s="58" t="s">
        <v>254</v>
      </c>
    </row>
    <row r="64" spans="1:16" ht="12.75" customHeight="1" thickBot="1" x14ac:dyDescent="0.25">
      <c r="A64" s="12" t="str">
        <f t="shared" si="6"/>
        <v> BBS 77 </v>
      </c>
      <c r="B64" s="5" t="str">
        <f t="shared" si="7"/>
        <v>I</v>
      </c>
      <c r="C64" s="12">
        <f t="shared" si="8"/>
        <v>46252.358</v>
      </c>
      <c r="D64" s="14" t="str">
        <f t="shared" si="9"/>
        <v>vis</v>
      </c>
      <c r="E64" s="55">
        <f>VLOOKUP(C64,Active!C$21:E$972,3,FALSE)</f>
        <v>12367.000013589404</v>
      </c>
      <c r="F64" s="5" t="s">
        <v>129</v>
      </c>
      <c r="G64" s="14" t="str">
        <f t="shared" si="10"/>
        <v>46252.358</v>
      </c>
      <c r="H64" s="12">
        <f t="shared" si="11"/>
        <v>12367</v>
      </c>
      <c r="I64" s="56" t="s">
        <v>257</v>
      </c>
      <c r="J64" s="57" t="s">
        <v>258</v>
      </c>
      <c r="K64" s="56">
        <v>12367</v>
      </c>
      <c r="L64" s="56" t="s">
        <v>134</v>
      </c>
      <c r="M64" s="57" t="s">
        <v>135</v>
      </c>
      <c r="N64" s="57"/>
      <c r="O64" s="58" t="s">
        <v>146</v>
      </c>
      <c r="P64" s="58" t="s">
        <v>254</v>
      </c>
    </row>
    <row r="65" spans="1:16" ht="12.75" customHeight="1" thickBot="1" x14ac:dyDescent="0.25">
      <c r="A65" s="12" t="str">
        <f t="shared" si="6"/>
        <v> BBS 78 </v>
      </c>
      <c r="B65" s="5" t="str">
        <f t="shared" si="7"/>
        <v>I</v>
      </c>
      <c r="C65" s="12">
        <f t="shared" si="8"/>
        <v>46296.402000000002</v>
      </c>
      <c r="D65" s="14" t="str">
        <f t="shared" si="9"/>
        <v>vis</v>
      </c>
      <c r="E65" s="55">
        <f>VLOOKUP(C65,Active!C$21:E$972,3,FALSE)</f>
        <v>12644.998633834115</v>
      </c>
      <c r="F65" s="5" t="s">
        <v>129</v>
      </c>
      <c r="G65" s="14" t="str">
        <f t="shared" si="10"/>
        <v>46296.402</v>
      </c>
      <c r="H65" s="12">
        <f t="shared" si="11"/>
        <v>12645</v>
      </c>
      <c r="I65" s="56" t="s">
        <v>259</v>
      </c>
      <c r="J65" s="57" t="s">
        <v>260</v>
      </c>
      <c r="K65" s="56">
        <v>12645</v>
      </c>
      <c r="L65" s="56" t="s">
        <v>153</v>
      </c>
      <c r="M65" s="57" t="s">
        <v>135</v>
      </c>
      <c r="N65" s="57"/>
      <c r="O65" s="58" t="s">
        <v>136</v>
      </c>
      <c r="P65" s="58" t="s">
        <v>261</v>
      </c>
    </row>
    <row r="66" spans="1:16" ht="12.75" customHeight="1" thickBot="1" x14ac:dyDescent="0.25">
      <c r="A66" s="12" t="str">
        <f t="shared" si="6"/>
        <v> BBS 79 </v>
      </c>
      <c r="B66" s="5" t="str">
        <f t="shared" si="7"/>
        <v>I</v>
      </c>
      <c r="C66" s="12">
        <f t="shared" si="8"/>
        <v>46497.612000000001</v>
      </c>
      <c r="D66" s="14" t="str">
        <f t="shared" si="9"/>
        <v>vis</v>
      </c>
      <c r="E66" s="55">
        <f>VLOOKUP(C66,Active!C$21:E$972,3,FALSE)</f>
        <v>13915.003682863178</v>
      </c>
      <c r="F66" s="5" t="s">
        <v>129</v>
      </c>
      <c r="G66" s="14" t="str">
        <f t="shared" si="10"/>
        <v>46497.612</v>
      </c>
      <c r="H66" s="12">
        <f t="shared" si="11"/>
        <v>13915</v>
      </c>
      <c r="I66" s="56" t="s">
        <v>262</v>
      </c>
      <c r="J66" s="57" t="s">
        <v>263</v>
      </c>
      <c r="K66" s="56">
        <v>13915</v>
      </c>
      <c r="L66" s="56" t="s">
        <v>145</v>
      </c>
      <c r="M66" s="57" t="s">
        <v>135</v>
      </c>
      <c r="N66" s="57"/>
      <c r="O66" s="58" t="s">
        <v>136</v>
      </c>
      <c r="P66" s="58" t="s">
        <v>264</v>
      </c>
    </row>
    <row r="67" spans="1:16" ht="12.75" customHeight="1" thickBot="1" x14ac:dyDescent="0.25">
      <c r="A67" s="12" t="str">
        <f t="shared" si="6"/>
        <v> BBS 79 </v>
      </c>
      <c r="B67" s="5" t="str">
        <f t="shared" si="7"/>
        <v>I</v>
      </c>
      <c r="C67" s="12">
        <f t="shared" si="8"/>
        <v>46497.612000000001</v>
      </c>
      <c r="D67" s="14" t="str">
        <f t="shared" si="9"/>
        <v>vis</v>
      </c>
      <c r="E67" s="55">
        <f>VLOOKUP(C67,Active!C$21:E$972,3,FALSE)</f>
        <v>13915.003682863178</v>
      </c>
      <c r="F67" s="5" t="s">
        <v>129</v>
      </c>
      <c r="G67" s="14" t="str">
        <f t="shared" si="10"/>
        <v>46497.612</v>
      </c>
      <c r="H67" s="12">
        <f t="shared" si="11"/>
        <v>13915</v>
      </c>
      <c r="I67" s="56" t="s">
        <v>262</v>
      </c>
      <c r="J67" s="57" t="s">
        <v>263</v>
      </c>
      <c r="K67" s="56">
        <v>13915</v>
      </c>
      <c r="L67" s="56" t="s">
        <v>145</v>
      </c>
      <c r="M67" s="57" t="s">
        <v>135</v>
      </c>
      <c r="N67" s="57"/>
      <c r="O67" s="58" t="s">
        <v>265</v>
      </c>
      <c r="P67" s="58" t="s">
        <v>264</v>
      </c>
    </row>
    <row r="68" spans="1:16" ht="12.75" customHeight="1" thickBot="1" x14ac:dyDescent="0.25">
      <c r="A68" s="12" t="str">
        <f t="shared" si="6"/>
        <v> BBS 79 </v>
      </c>
      <c r="B68" s="5" t="str">
        <f t="shared" si="7"/>
        <v>I</v>
      </c>
      <c r="C68" s="12">
        <f t="shared" si="8"/>
        <v>46497.612999999998</v>
      </c>
      <c r="D68" s="14" t="str">
        <f t="shared" si="9"/>
        <v>vis</v>
      </c>
      <c r="E68" s="55">
        <f>VLOOKUP(C68,Active!C$21:E$972,3,FALSE)</f>
        <v>13915.009994701779</v>
      </c>
      <c r="F68" s="5" t="s">
        <v>129</v>
      </c>
      <c r="G68" s="14" t="str">
        <f t="shared" si="10"/>
        <v>46497.613</v>
      </c>
      <c r="H68" s="12">
        <f t="shared" si="11"/>
        <v>13915</v>
      </c>
      <c r="I68" s="56" t="s">
        <v>266</v>
      </c>
      <c r="J68" s="57" t="s">
        <v>267</v>
      </c>
      <c r="K68" s="56">
        <v>13915</v>
      </c>
      <c r="L68" s="56" t="s">
        <v>142</v>
      </c>
      <c r="M68" s="57" t="s">
        <v>135</v>
      </c>
      <c r="N68" s="57"/>
      <c r="O68" s="58" t="s">
        <v>268</v>
      </c>
      <c r="P68" s="58" t="s">
        <v>264</v>
      </c>
    </row>
    <row r="69" spans="1:16" ht="12.75" customHeight="1" thickBot="1" x14ac:dyDescent="0.25">
      <c r="A69" s="12" t="str">
        <f t="shared" si="6"/>
        <v> BBS 79 </v>
      </c>
      <c r="B69" s="5" t="str">
        <f t="shared" si="7"/>
        <v>I</v>
      </c>
      <c r="C69" s="12">
        <f t="shared" si="8"/>
        <v>46497.612999999998</v>
      </c>
      <c r="D69" s="14" t="str">
        <f t="shared" si="9"/>
        <v>vis</v>
      </c>
      <c r="E69" s="55">
        <f>VLOOKUP(C69,Active!C$21:E$972,3,FALSE)</f>
        <v>13915.009994701779</v>
      </c>
      <c r="F69" s="5" t="s">
        <v>129</v>
      </c>
      <c r="G69" s="14" t="str">
        <f t="shared" si="10"/>
        <v>46497.613</v>
      </c>
      <c r="H69" s="12">
        <f t="shared" si="11"/>
        <v>13915</v>
      </c>
      <c r="I69" s="56" t="s">
        <v>266</v>
      </c>
      <c r="J69" s="57" t="s">
        <v>267</v>
      </c>
      <c r="K69" s="56">
        <v>13915</v>
      </c>
      <c r="L69" s="56" t="s">
        <v>142</v>
      </c>
      <c r="M69" s="57" t="s">
        <v>135</v>
      </c>
      <c r="N69" s="57"/>
      <c r="O69" s="58" t="s">
        <v>269</v>
      </c>
      <c r="P69" s="58" t="s">
        <v>264</v>
      </c>
    </row>
    <row r="70" spans="1:16" ht="12.75" customHeight="1" thickBot="1" x14ac:dyDescent="0.25">
      <c r="A70" s="12" t="str">
        <f t="shared" si="6"/>
        <v> BBS 80 </v>
      </c>
      <c r="B70" s="5" t="str">
        <f t="shared" si="7"/>
        <v>I</v>
      </c>
      <c r="C70" s="12">
        <f t="shared" si="8"/>
        <v>46622.455999999998</v>
      </c>
      <c r="D70" s="14" t="str">
        <f t="shared" si="9"/>
        <v>vis</v>
      </c>
      <c r="E70" s="55">
        <f>VLOOKUP(C70,Active!C$21:E$972,3,FALSE)</f>
        <v>14702.99886372388</v>
      </c>
      <c r="F70" s="5" t="s">
        <v>129</v>
      </c>
      <c r="G70" s="14" t="str">
        <f t="shared" si="10"/>
        <v>46622.456</v>
      </c>
      <c r="H70" s="12">
        <f t="shared" si="11"/>
        <v>14703</v>
      </c>
      <c r="I70" s="56" t="s">
        <v>270</v>
      </c>
      <c r="J70" s="57" t="s">
        <v>271</v>
      </c>
      <c r="K70" s="56">
        <v>14703</v>
      </c>
      <c r="L70" s="56" t="s">
        <v>153</v>
      </c>
      <c r="M70" s="57" t="s">
        <v>135</v>
      </c>
      <c r="N70" s="57"/>
      <c r="O70" s="58" t="s">
        <v>146</v>
      </c>
      <c r="P70" s="58" t="s">
        <v>272</v>
      </c>
    </row>
    <row r="71" spans="1:16" ht="12.75" customHeight="1" thickBot="1" x14ac:dyDescent="0.25">
      <c r="A71" s="12" t="str">
        <f t="shared" si="6"/>
        <v> BBS 80 </v>
      </c>
      <c r="B71" s="5" t="str">
        <f t="shared" si="7"/>
        <v>I</v>
      </c>
      <c r="C71" s="12">
        <f t="shared" si="8"/>
        <v>46622.455999999998</v>
      </c>
      <c r="D71" s="14" t="str">
        <f t="shared" si="9"/>
        <v>vis</v>
      </c>
      <c r="E71" s="55">
        <f>VLOOKUP(C71,Active!C$21:E$972,3,FALSE)</f>
        <v>14702.99886372388</v>
      </c>
      <c r="F71" s="5" t="s">
        <v>129</v>
      </c>
      <c r="G71" s="14" t="str">
        <f t="shared" si="10"/>
        <v>46622.456</v>
      </c>
      <c r="H71" s="12">
        <f t="shared" si="11"/>
        <v>14703</v>
      </c>
      <c r="I71" s="56" t="s">
        <v>270</v>
      </c>
      <c r="J71" s="57" t="s">
        <v>271</v>
      </c>
      <c r="K71" s="56">
        <v>14703</v>
      </c>
      <c r="L71" s="56" t="s">
        <v>153</v>
      </c>
      <c r="M71" s="57" t="s">
        <v>135</v>
      </c>
      <c r="N71" s="57"/>
      <c r="O71" s="58" t="s">
        <v>136</v>
      </c>
      <c r="P71" s="58" t="s">
        <v>272</v>
      </c>
    </row>
    <row r="72" spans="1:16" ht="12.75" customHeight="1" thickBot="1" x14ac:dyDescent="0.25">
      <c r="A72" s="12" t="str">
        <f t="shared" si="6"/>
        <v> BBS 81 </v>
      </c>
      <c r="B72" s="5" t="str">
        <f t="shared" si="7"/>
        <v>I</v>
      </c>
      <c r="C72" s="12">
        <f t="shared" si="8"/>
        <v>46625.466</v>
      </c>
      <c r="D72" s="14" t="str">
        <f t="shared" si="9"/>
        <v>vis</v>
      </c>
      <c r="E72" s="55">
        <f>VLOOKUP(C72,Active!C$21:E$972,3,FALSE)</f>
        <v>14721.997497974564</v>
      </c>
      <c r="F72" s="5" t="s">
        <v>129</v>
      </c>
      <c r="G72" s="14" t="str">
        <f t="shared" si="10"/>
        <v>46625.466</v>
      </c>
      <c r="H72" s="12">
        <f t="shared" si="11"/>
        <v>14722</v>
      </c>
      <c r="I72" s="56" t="s">
        <v>273</v>
      </c>
      <c r="J72" s="57" t="s">
        <v>274</v>
      </c>
      <c r="K72" s="56">
        <v>14722</v>
      </c>
      <c r="L72" s="56" t="s">
        <v>153</v>
      </c>
      <c r="M72" s="57" t="s">
        <v>135</v>
      </c>
      <c r="N72" s="57"/>
      <c r="O72" s="58" t="s">
        <v>146</v>
      </c>
      <c r="P72" s="58" t="s">
        <v>275</v>
      </c>
    </row>
    <row r="73" spans="1:16" ht="12.75" customHeight="1" thickBot="1" x14ac:dyDescent="0.25">
      <c r="A73" s="12" t="str">
        <f t="shared" si="6"/>
        <v> BBS 80 </v>
      </c>
      <c r="B73" s="5" t="str">
        <f t="shared" si="7"/>
        <v>I</v>
      </c>
      <c r="C73" s="12">
        <f t="shared" si="8"/>
        <v>46625.466</v>
      </c>
      <c r="D73" s="14" t="str">
        <f t="shared" si="9"/>
        <v>vis</v>
      </c>
      <c r="E73" s="55">
        <f>VLOOKUP(C73,Active!C$21:E$972,3,FALSE)</f>
        <v>14721.997497974564</v>
      </c>
      <c r="F73" s="5" t="s">
        <v>129</v>
      </c>
      <c r="G73" s="14" t="str">
        <f t="shared" si="10"/>
        <v>46625.466</v>
      </c>
      <c r="H73" s="12">
        <f t="shared" si="11"/>
        <v>14722</v>
      </c>
      <c r="I73" s="56" t="s">
        <v>273</v>
      </c>
      <c r="J73" s="57" t="s">
        <v>274</v>
      </c>
      <c r="K73" s="56">
        <v>14722</v>
      </c>
      <c r="L73" s="56" t="s">
        <v>153</v>
      </c>
      <c r="M73" s="57" t="s">
        <v>135</v>
      </c>
      <c r="N73" s="57"/>
      <c r="O73" s="58" t="s">
        <v>136</v>
      </c>
      <c r="P73" s="58" t="s">
        <v>272</v>
      </c>
    </row>
    <row r="74" spans="1:16" ht="12.75" customHeight="1" thickBot="1" x14ac:dyDescent="0.25">
      <c r="A74" s="12" t="str">
        <f t="shared" si="6"/>
        <v> BBS 82 </v>
      </c>
      <c r="B74" s="5" t="str">
        <f t="shared" si="7"/>
        <v>I</v>
      </c>
      <c r="C74" s="12">
        <f t="shared" si="8"/>
        <v>46831.587</v>
      </c>
      <c r="D74" s="14" t="str">
        <f t="shared" si="9"/>
        <v>vis</v>
      </c>
      <c r="E74" s="55">
        <f>VLOOKUP(C74,Active!C$21:E$972,3,FALSE)</f>
        <v>16022.999986473742</v>
      </c>
      <c r="F74" s="5" t="str">
        <f>LEFT(M74,1)</f>
        <v>V</v>
      </c>
      <c r="G74" s="14" t="str">
        <f t="shared" si="10"/>
        <v>46831.587</v>
      </c>
      <c r="H74" s="12">
        <f t="shared" si="11"/>
        <v>16023</v>
      </c>
      <c r="I74" s="56" t="s">
        <v>276</v>
      </c>
      <c r="J74" s="57" t="s">
        <v>277</v>
      </c>
      <c r="K74" s="56">
        <v>16023</v>
      </c>
      <c r="L74" s="56" t="s">
        <v>153</v>
      </c>
      <c r="M74" s="57" t="s">
        <v>135</v>
      </c>
      <c r="N74" s="57"/>
      <c r="O74" s="58" t="s">
        <v>136</v>
      </c>
      <c r="P74" s="58" t="s">
        <v>278</v>
      </c>
    </row>
    <row r="75" spans="1:16" ht="12.75" customHeight="1" thickBot="1" x14ac:dyDescent="0.25">
      <c r="A75" s="12" t="str">
        <f t="shared" ref="A75:A106" si="12">P75</f>
        <v> BBS 84 </v>
      </c>
      <c r="B75" s="5" t="str">
        <f t="shared" ref="B75:B106" si="13">IF(H75=INT(H75),"I","II")</f>
        <v>I</v>
      </c>
      <c r="C75" s="12">
        <f t="shared" ref="C75:C106" si="14">1*G75</f>
        <v>47003.328999999998</v>
      </c>
      <c r="D75" s="14" t="str">
        <f t="shared" ref="D75:D106" si="15">VLOOKUP(F75,I$1:J$5,2,FALSE)</f>
        <v>vis</v>
      </c>
      <c r="E75" s="55">
        <f>VLOOKUP(C75,Active!C$21:E$972,3,FALSE)</f>
        <v>17107.007775004869</v>
      </c>
      <c r="F75" s="5" t="str">
        <f>LEFT(M75,1)</f>
        <v>V</v>
      </c>
      <c r="G75" s="14" t="str">
        <f t="shared" ref="G75:G106" si="16">MID(I75,3,LEN(I75)-3)</f>
        <v>47003.329</v>
      </c>
      <c r="H75" s="12">
        <f t="shared" ref="H75:H106" si="17">1*K75</f>
        <v>17107</v>
      </c>
      <c r="I75" s="56" t="s">
        <v>279</v>
      </c>
      <c r="J75" s="57" t="s">
        <v>280</v>
      </c>
      <c r="K75" s="56">
        <v>17107</v>
      </c>
      <c r="L75" s="56" t="s">
        <v>145</v>
      </c>
      <c r="M75" s="57" t="s">
        <v>135</v>
      </c>
      <c r="N75" s="57"/>
      <c r="O75" s="58" t="s">
        <v>136</v>
      </c>
      <c r="P75" s="58" t="s">
        <v>281</v>
      </c>
    </row>
    <row r="76" spans="1:16" ht="12.75" customHeight="1" thickBot="1" x14ac:dyDescent="0.25">
      <c r="A76" s="12" t="str">
        <f t="shared" si="12"/>
        <v> BBS 85 </v>
      </c>
      <c r="B76" s="5" t="str">
        <f t="shared" si="13"/>
        <v>I</v>
      </c>
      <c r="C76" s="12">
        <f t="shared" si="14"/>
        <v>47023.447</v>
      </c>
      <c r="D76" s="14" t="str">
        <f t="shared" si="15"/>
        <v>vis</v>
      </c>
      <c r="E76" s="55">
        <f>VLOOKUP(C76,Active!C$21:E$972,3,FALSE)</f>
        <v>17233.989344391925</v>
      </c>
      <c r="F76" s="5" t="str">
        <f>LEFT(M76,1)</f>
        <v>V</v>
      </c>
      <c r="G76" s="14" t="str">
        <f t="shared" si="16"/>
        <v>47023.447</v>
      </c>
      <c r="H76" s="12">
        <f t="shared" si="17"/>
        <v>17234</v>
      </c>
      <c r="I76" s="56" t="s">
        <v>282</v>
      </c>
      <c r="J76" s="57" t="s">
        <v>283</v>
      </c>
      <c r="K76" s="56">
        <v>17234</v>
      </c>
      <c r="L76" s="56" t="s">
        <v>195</v>
      </c>
      <c r="M76" s="57" t="s">
        <v>135</v>
      </c>
      <c r="N76" s="57"/>
      <c r="O76" s="58" t="s">
        <v>136</v>
      </c>
      <c r="P76" s="58" t="s">
        <v>284</v>
      </c>
    </row>
    <row r="77" spans="1:16" ht="12.75" customHeight="1" thickBot="1" x14ac:dyDescent="0.25">
      <c r="A77" s="12" t="str">
        <f t="shared" si="12"/>
        <v> BBS 87 </v>
      </c>
      <c r="B77" s="5" t="str">
        <f t="shared" si="13"/>
        <v>I</v>
      </c>
      <c r="C77" s="12">
        <f t="shared" si="14"/>
        <v>47212.616999999998</v>
      </c>
      <c r="D77" s="14" t="str">
        <f t="shared" si="15"/>
        <v>vis</v>
      </c>
      <c r="E77" s="55">
        <f>VLOOKUP(C77,Active!C$21:E$972,3,FALSE)</f>
        <v>18427.999856418301</v>
      </c>
      <c r="F77" s="5" t="str">
        <f>LEFT(M77,1)</f>
        <v>V</v>
      </c>
      <c r="G77" s="14" t="str">
        <f t="shared" si="16"/>
        <v>47212.617</v>
      </c>
      <c r="H77" s="12">
        <f t="shared" si="17"/>
        <v>18428</v>
      </c>
      <c r="I77" s="56" t="s">
        <v>285</v>
      </c>
      <c r="J77" s="57" t="s">
        <v>286</v>
      </c>
      <c r="K77" s="56">
        <v>18428</v>
      </c>
      <c r="L77" s="56" t="s">
        <v>153</v>
      </c>
      <c r="M77" s="57" t="s">
        <v>135</v>
      </c>
      <c r="N77" s="57"/>
      <c r="O77" s="58" t="s">
        <v>136</v>
      </c>
      <c r="P77" s="58" t="s">
        <v>287</v>
      </c>
    </row>
    <row r="78" spans="1:16" ht="12.75" customHeight="1" thickBot="1" x14ac:dyDescent="0.25">
      <c r="A78" s="12" t="str">
        <f t="shared" si="12"/>
        <v> BBS 88 </v>
      </c>
      <c r="B78" s="5" t="str">
        <f t="shared" si="13"/>
        <v>I</v>
      </c>
      <c r="C78" s="12">
        <f t="shared" si="14"/>
        <v>47304.508000000002</v>
      </c>
      <c r="D78" s="14" t="str">
        <f t="shared" si="15"/>
        <v>vis</v>
      </c>
      <c r="E78" s="55">
        <f>VLOOKUP(C78,Active!C$21:E$972,3,FALSE)</f>
        <v>19008.001019185231</v>
      </c>
      <c r="F78" s="5" t="str">
        <f>LEFT(M78,1)</f>
        <v>V</v>
      </c>
      <c r="G78" s="14" t="str">
        <f t="shared" si="16"/>
        <v>47304.508</v>
      </c>
      <c r="H78" s="12">
        <f t="shared" si="17"/>
        <v>19008</v>
      </c>
      <c r="I78" s="56" t="s">
        <v>288</v>
      </c>
      <c r="J78" s="57" t="s">
        <v>289</v>
      </c>
      <c r="K78" s="56">
        <v>19008</v>
      </c>
      <c r="L78" s="56" t="s">
        <v>134</v>
      </c>
      <c r="M78" s="57" t="s">
        <v>135</v>
      </c>
      <c r="N78" s="57"/>
      <c r="O78" s="58" t="s">
        <v>136</v>
      </c>
      <c r="P78" s="58" t="s">
        <v>290</v>
      </c>
    </row>
    <row r="79" spans="1:16" ht="12.75" customHeight="1" thickBot="1" x14ac:dyDescent="0.25">
      <c r="A79" s="12" t="str">
        <f t="shared" si="12"/>
        <v> BBS 89 </v>
      </c>
      <c r="B79" s="5" t="str">
        <f t="shared" si="13"/>
        <v>I</v>
      </c>
      <c r="C79" s="12">
        <f t="shared" si="14"/>
        <v>47383.406999999999</v>
      </c>
      <c r="D79" s="14" t="str">
        <f t="shared" si="15"/>
        <v>vis</v>
      </c>
      <c r="E79" s="55">
        <f>VLOOKUP(C79,Active!C$21:E$972,3,FALSE)</f>
        <v>19505.998774581789</v>
      </c>
      <c r="F79" s="5" t="s">
        <v>129</v>
      </c>
      <c r="G79" s="14" t="str">
        <f t="shared" si="16"/>
        <v>47383.407</v>
      </c>
      <c r="H79" s="12">
        <f t="shared" si="17"/>
        <v>19506</v>
      </c>
      <c r="I79" s="56" t="s">
        <v>291</v>
      </c>
      <c r="J79" s="57" t="s">
        <v>292</v>
      </c>
      <c r="K79" s="56">
        <v>19506</v>
      </c>
      <c r="L79" s="56" t="s">
        <v>153</v>
      </c>
      <c r="M79" s="57" t="s">
        <v>135</v>
      </c>
      <c r="N79" s="57"/>
      <c r="O79" s="58" t="s">
        <v>136</v>
      </c>
      <c r="P79" s="58" t="s">
        <v>293</v>
      </c>
    </row>
    <row r="80" spans="1:16" ht="12.75" customHeight="1" thickBot="1" x14ac:dyDescent="0.25">
      <c r="A80" s="12" t="str">
        <f t="shared" si="12"/>
        <v> BBS 90 </v>
      </c>
      <c r="B80" s="5" t="str">
        <f t="shared" si="13"/>
        <v>I</v>
      </c>
      <c r="C80" s="12">
        <f t="shared" si="14"/>
        <v>47535.661999999997</v>
      </c>
      <c r="D80" s="14" t="str">
        <f t="shared" si="15"/>
        <v>vis</v>
      </c>
      <c r="E80" s="55">
        <f>VLOOKUP(C80,Active!C$21:E$972,3,FALSE)</f>
        <v>20467.007763896025</v>
      </c>
      <c r="F80" s="5" t="s">
        <v>129</v>
      </c>
      <c r="G80" s="14" t="str">
        <f t="shared" si="16"/>
        <v>47535.662</v>
      </c>
      <c r="H80" s="12">
        <f t="shared" si="17"/>
        <v>20467</v>
      </c>
      <c r="I80" s="56" t="s">
        <v>294</v>
      </c>
      <c r="J80" s="57" t="s">
        <v>295</v>
      </c>
      <c r="K80" s="56">
        <v>20467</v>
      </c>
      <c r="L80" s="56" t="s">
        <v>145</v>
      </c>
      <c r="M80" s="57" t="s">
        <v>135</v>
      </c>
      <c r="N80" s="57"/>
      <c r="O80" s="58" t="s">
        <v>136</v>
      </c>
      <c r="P80" s="58" t="s">
        <v>296</v>
      </c>
    </row>
    <row r="81" spans="1:16" ht="12.75" customHeight="1" thickBot="1" x14ac:dyDescent="0.25">
      <c r="A81" s="12" t="str">
        <f t="shared" si="12"/>
        <v> BBS 92 </v>
      </c>
      <c r="B81" s="5" t="str">
        <f t="shared" si="13"/>
        <v>I</v>
      </c>
      <c r="C81" s="12">
        <f t="shared" si="14"/>
        <v>47746.375999999997</v>
      </c>
      <c r="D81" s="14" t="str">
        <f t="shared" si="15"/>
        <v>vis</v>
      </c>
      <c r="E81" s="55">
        <f>VLOOKUP(C81,Active!C$21:E$972,3,FALSE)</f>
        <v>21797.000527183689</v>
      </c>
      <c r="F81" s="5" t="s">
        <v>129</v>
      </c>
      <c r="G81" s="14" t="str">
        <f t="shared" si="16"/>
        <v>47746.376</v>
      </c>
      <c r="H81" s="12">
        <f t="shared" si="17"/>
        <v>21797</v>
      </c>
      <c r="I81" s="56" t="s">
        <v>297</v>
      </c>
      <c r="J81" s="57" t="s">
        <v>298</v>
      </c>
      <c r="K81" s="56">
        <v>21797</v>
      </c>
      <c r="L81" s="56" t="s">
        <v>134</v>
      </c>
      <c r="M81" s="57" t="s">
        <v>135</v>
      </c>
      <c r="N81" s="57"/>
      <c r="O81" s="58" t="s">
        <v>136</v>
      </c>
      <c r="P81" s="58" t="s">
        <v>299</v>
      </c>
    </row>
    <row r="82" spans="1:16" ht="12.75" customHeight="1" thickBot="1" x14ac:dyDescent="0.25">
      <c r="A82" s="12" t="str">
        <f t="shared" si="12"/>
        <v> BBS 93 </v>
      </c>
      <c r="B82" s="5" t="str">
        <f t="shared" si="13"/>
        <v>I</v>
      </c>
      <c r="C82" s="12">
        <f t="shared" si="14"/>
        <v>47890.709000000003</v>
      </c>
      <c r="D82" s="14" t="str">
        <f t="shared" si="15"/>
        <v>vis</v>
      </c>
      <c r="E82" s="55">
        <f>VLOOKUP(C82,Active!C$21:E$972,3,FALSE)</f>
        <v>22708.007130938575</v>
      </c>
      <c r="F82" s="5" t="s">
        <v>129</v>
      </c>
      <c r="G82" s="14" t="str">
        <f t="shared" si="16"/>
        <v>47890.709</v>
      </c>
      <c r="H82" s="12">
        <f t="shared" si="17"/>
        <v>22708</v>
      </c>
      <c r="I82" s="56" t="s">
        <v>300</v>
      </c>
      <c r="J82" s="57" t="s">
        <v>301</v>
      </c>
      <c r="K82" s="56">
        <v>22708</v>
      </c>
      <c r="L82" s="56" t="s">
        <v>145</v>
      </c>
      <c r="M82" s="57" t="s">
        <v>135</v>
      </c>
      <c r="N82" s="57"/>
      <c r="O82" s="58" t="s">
        <v>136</v>
      </c>
      <c r="P82" s="58" t="s">
        <v>302</v>
      </c>
    </row>
    <row r="83" spans="1:16" ht="12.75" customHeight="1" thickBot="1" x14ac:dyDescent="0.25">
      <c r="A83" s="12" t="str">
        <f t="shared" si="12"/>
        <v> BBS 94 </v>
      </c>
      <c r="B83" s="5" t="str">
        <f t="shared" si="13"/>
        <v>I</v>
      </c>
      <c r="C83" s="12">
        <f t="shared" si="14"/>
        <v>47942.514999999999</v>
      </c>
      <c r="D83" s="14" t="str">
        <f t="shared" si="15"/>
        <v>vis</v>
      </c>
      <c r="E83" s="55">
        <f>VLOOKUP(C83,Active!C$21:E$972,3,FALSE)</f>
        <v>23034.998242563222</v>
      </c>
      <c r="F83" s="5" t="s">
        <v>129</v>
      </c>
      <c r="G83" s="14" t="str">
        <f t="shared" si="16"/>
        <v>47942.515</v>
      </c>
      <c r="H83" s="12">
        <f t="shared" si="17"/>
        <v>23035</v>
      </c>
      <c r="I83" s="56" t="s">
        <v>303</v>
      </c>
      <c r="J83" s="57" t="s">
        <v>304</v>
      </c>
      <c r="K83" s="56">
        <v>23035</v>
      </c>
      <c r="L83" s="56" t="s">
        <v>153</v>
      </c>
      <c r="M83" s="57" t="s">
        <v>135</v>
      </c>
      <c r="N83" s="57"/>
      <c r="O83" s="58" t="s">
        <v>136</v>
      </c>
      <c r="P83" s="58" t="s">
        <v>305</v>
      </c>
    </row>
    <row r="84" spans="1:16" ht="12.75" customHeight="1" thickBot="1" x14ac:dyDescent="0.25">
      <c r="A84" s="12" t="str">
        <f t="shared" si="12"/>
        <v> BBS 95 </v>
      </c>
      <c r="B84" s="5" t="str">
        <f t="shared" si="13"/>
        <v>I</v>
      </c>
      <c r="C84" s="12">
        <f t="shared" si="14"/>
        <v>48039.476000000002</v>
      </c>
      <c r="D84" s="14" t="str">
        <f t="shared" si="15"/>
        <v>vis</v>
      </c>
      <c r="E84" s="55">
        <f>VLOOKUP(C84,Active!C$21:E$972,3,FALSE)</f>
        <v>23647.000427141083</v>
      </c>
      <c r="F84" s="5" t="s">
        <v>129</v>
      </c>
      <c r="G84" s="14" t="str">
        <f t="shared" si="16"/>
        <v>48039.476</v>
      </c>
      <c r="H84" s="12">
        <f t="shared" si="17"/>
        <v>23647</v>
      </c>
      <c r="I84" s="56" t="s">
        <v>306</v>
      </c>
      <c r="J84" s="57" t="s">
        <v>307</v>
      </c>
      <c r="K84" s="56">
        <v>23647</v>
      </c>
      <c r="L84" s="56" t="s">
        <v>134</v>
      </c>
      <c r="M84" s="57" t="s">
        <v>135</v>
      </c>
      <c r="N84" s="57"/>
      <c r="O84" s="58" t="s">
        <v>136</v>
      </c>
      <c r="P84" s="58" t="s">
        <v>308</v>
      </c>
    </row>
    <row r="85" spans="1:16" ht="12.75" customHeight="1" thickBot="1" x14ac:dyDescent="0.25">
      <c r="A85" s="12" t="str">
        <f t="shared" si="12"/>
        <v> BBS 95 </v>
      </c>
      <c r="B85" s="5" t="str">
        <f t="shared" si="13"/>
        <v>I</v>
      </c>
      <c r="C85" s="12">
        <f t="shared" si="14"/>
        <v>48068.468000000001</v>
      </c>
      <c r="D85" s="14" t="str">
        <f t="shared" si="15"/>
        <v>vis</v>
      </c>
      <c r="E85" s="55">
        <f>VLOOKUP(C85,Active!C$21:E$972,3,FALSE)</f>
        <v>23829.993252455177</v>
      </c>
      <c r="F85" s="5" t="s">
        <v>129</v>
      </c>
      <c r="G85" s="14" t="str">
        <f t="shared" si="16"/>
        <v>48068.468</v>
      </c>
      <c r="H85" s="12">
        <f t="shared" si="17"/>
        <v>23830</v>
      </c>
      <c r="I85" s="56" t="s">
        <v>309</v>
      </c>
      <c r="J85" s="57" t="s">
        <v>310</v>
      </c>
      <c r="K85" s="56">
        <v>23830</v>
      </c>
      <c r="L85" s="56" t="s">
        <v>150</v>
      </c>
      <c r="M85" s="57" t="s">
        <v>311</v>
      </c>
      <c r="N85" s="57" t="s">
        <v>312</v>
      </c>
      <c r="O85" s="58" t="s">
        <v>313</v>
      </c>
      <c r="P85" s="58" t="s">
        <v>308</v>
      </c>
    </row>
    <row r="86" spans="1:16" ht="12.75" customHeight="1" thickBot="1" x14ac:dyDescent="0.25">
      <c r="A86" s="12" t="str">
        <f t="shared" si="12"/>
        <v> BBS 97 </v>
      </c>
      <c r="B86" s="5" t="str">
        <f t="shared" si="13"/>
        <v>I</v>
      </c>
      <c r="C86" s="12">
        <f t="shared" si="14"/>
        <v>48306.593000000001</v>
      </c>
      <c r="D86" s="14" t="str">
        <f t="shared" si="15"/>
        <v>vis</v>
      </c>
      <c r="E86" s="55">
        <f>VLOOKUP(C86,Active!C$21:E$972,3,FALSE)</f>
        <v>25332.999824196377</v>
      </c>
      <c r="F86" s="5" t="s">
        <v>129</v>
      </c>
      <c r="G86" s="14" t="str">
        <f t="shared" si="16"/>
        <v>48306.593</v>
      </c>
      <c r="H86" s="12">
        <f t="shared" si="17"/>
        <v>25333</v>
      </c>
      <c r="I86" s="56" t="s">
        <v>314</v>
      </c>
      <c r="J86" s="57" t="s">
        <v>315</v>
      </c>
      <c r="K86" s="56">
        <v>25333</v>
      </c>
      <c r="L86" s="56" t="s">
        <v>153</v>
      </c>
      <c r="M86" s="57" t="s">
        <v>135</v>
      </c>
      <c r="N86" s="57"/>
      <c r="O86" s="58" t="s">
        <v>136</v>
      </c>
      <c r="P86" s="58" t="s">
        <v>316</v>
      </c>
    </row>
    <row r="87" spans="1:16" ht="12.75" customHeight="1" thickBot="1" x14ac:dyDescent="0.25">
      <c r="A87" s="12" t="str">
        <f t="shared" si="12"/>
        <v> BBS 101 </v>
      </c>
      <c r="B87" s="5" t="str">
        <f t="shared" si="13"/>
        <v>I</v>
      </c>
      <c r="C87" s="12">
        <f t="shared" si="14"/>
        <v>48766.527000000002</v>
      </c>
      <c r="D87" s="14" t="str">
        <f t="shared" si="15"/>
        <v>vis</v>
      </c>
      <c r="E87" s="55">
        <f>VLOOKUP(C87,Active!C$21:E$972,3,FALSE)</f>
        <v>28236.029008730631</v>
      </c>
      <c r="F87" s="5" t="s">
        <v>129</v>
      </c>
      <c r="G87" s="14" t="str">
        <f t="shared" si="16"/>
        <v>48766.527</v>
      </c>
      <c r="H87" s="12">
        <f t="shared" si="17"/>
        <v>28236</v>
      </c>
      <c r="I87" s="56" t="s">
        <v>317</v>
      </c>
      <c r="J87" s="57" t="s">
        <v>318</v>
      </c>
      <c r="K87" s="56">
        <v>28236</v>
      </c>
      <c r="L87" s="56" t="s">
        <v>319</v>
      </c>
      <c r="M87" s="57" t="s">
        <v>135</v>
      </c>
      <c r="N87" s="57"/>
      <c r="O87" s="58" t="s">
        <v>136</v>
      </c>
      <c r="P87" s="58" t="s">
        <v>320</v>
      </c>
    </row>
    <row r="88" spans="1:16" ht="12.75" customHeight="1" thickBot="1" x14ac:dyDescent="0.25">
      <c r="A88" s="12" t="str">
        <f t="shared" si="12"/>
        <v> BBS 103 </v>
      </c>
      <c r="B88" s="5" t="str">
        <f t="shared" si="13"/>
        <v>I</v>
      </c>
      <c r="C88" s="12">
        <f t="shared" si="14"/>
        <v>49004.644999999997</v>
      </c>
      <c r="D88" s="14" t="str">
        <f t="shared" si="15"/>
        <v>vis</v>
      </c>
      <c r="E88" s="55">
        <f>VLOOKUP(C88,Active!C$21:E$972,3,FALSE)</f>
        <v>29738.991397601447</v>
      </c>
      <c r="F88" s="5" t="s">
        <v>129</v>
      </c>
      <c r="G88" s="14" t="str">
        <f t="shared" si="16"/>
        <v>49004.645</v>
      </c>
      <c r="H88" s="12">
        <f t="shared" si="17"/>
        <v>29739</v>
      </c>
      <c r="I88" s="56" t="s">
        <v>321</v>
      </c>
      <c r="J88" s="57" t="s">
        <v>322</v>
      </c>
      <c r="K88" s="56">
        <v>29739</v>
      </c>
      <c r="L88" s="56" t="s">
        <v>150</v>
      </c>
      <c r="M88" s="57" t="s">
        <v>135</v>
      </c>
      <c r="N88" s="57"/>
      <c r="O88" s="58" t="s">
        <v>136</v>
      </c>
      <c r="P88" s="58" t="s">
        <v>323</v>
      </c>
    </row>
    <row r="89" spans="1:16" ht="12.75" customHeight="1" thickBot="1" x14ac:dyDescent="0.25">
      <c r="A89" s="12" t="str">
        <f t="shared" si="12"/>
        <v> BBS 104 </v>
      </c>
      <c r="B89" s="5" t="str">
        <f t="shared" si="13"/>
        <v>I</v>
      </c>
      <c r="C89" s="12">
        <f t="shared" si="14"/>
        <v>49158.483</v>
      </c>
      <c r="D89" s="14" t="str">
        <f t="shared" si="15"/>
        <v>vis</v>
      </c>
      <c r="E89" s="55">
        <f>VLOOKUP(C89,Active!C$21:E$972,3,FALSE)</f>
        <v>30709.992027453533</v>
      </c>
      <c r="F89" s="5" t="s">
        <v>129</v>
      </c>
      <c r="G89" s="14" t="str">
        <f t="shared" si="16"/>
        <v>49158.483</v>
      </c>
      <c r="H89" s="12">
        <f t="shared" si="17"/>
        <v>30710</v>
      </c>
      <c r="I89" s="56" t="s">
        <v>324</v>
      </c>
      <c r="J89" s="57" t="s">
        <v>325</v>
      </c>
      <c r="K89" s="56">
        <v>30710</v>
      </c>
      <c r="L89" s="56" t="s">
        <v>150</v>
      </c>
      <c r="M89" s="57" t="s">
        <v>135</v>
      </c>
      <c r="N89" s="57"/>
      <c r="O89" s="58" t="s">
        <v>136</v>
      </c>
      <c r="P89" s="58" t="s">
        <v>326</v>
      </c>
    </row>
    <row r="90" spans="1:16" ht="12.75" customHeight="1" thickBot="1" x14ac:dyDescent="0.25">
      <c r="A90" s="12" t="str">
        <f t="shared" si="12"/>
        <v> BBS 106 </v>
      </c>
      <c r="B90" s="5" t="str">
        <f t="shared" si="13"/>
        <v>I</v>
      </c>
      <c r="C90" s="12">
        <f t="shared" si="14"/>
        <v>49475.506999999998</v>
      </c>
      <c r="D90" s="14" t="str">
        <f t="shared" si="15"/>
        <v>vis</v>
      </c>
      <c r="E90" s="55">
        <f>VLOOKUP(C90,Active!C$21:E$972,3,FALSE)</f>
        <v>32710.996354591291</v>
      </c>
      <c r="F90" s="5" t="s">
        <v>129</v>
      </c>
      <c r="G90" s="14" t="str">
        <f t="shared" si="16"/>
        <v>49475.507</v>
      </c>
      <c r="H90" s="12">
        <f t="shared" si="17"/>
        <v>32711</v>
      </c>
      <c r="I90" s="56" t="s">
        <v>327</v>
      </c>
      <c r="J90" s="57" t="s">
        <v>328</v>
      </c>
      <c r="K90" s="56">
        <v>32711</v>
      </c>
      <c r="L90" s="56" t="s">
        <v>150</v>
      </c>
      <c r="M90" s="57" t="s">
        <v>135</v>
      </c>
      <c r="N90" s="57"/>
      <c r="O90" s="58" t="s">
        <v>136</v>
      </c>
      <c r="P90" s="58" t="s">
        <v>329</v>
      </c>
    </row>
    <row r="91" spans="1:16" ht="12.75" customHeight="1" thickBot="1" x14ac:dyDescent="0.25">
      <c r="A91" s="12" t="str">
        <f t="shared" si="12"/>
        <v> BBS 107 </v>
      </c>
      <c r="B91" s="5" t="str">
        <f t="shared" si="13"/>
        <v>I</v>
      </c>
      <c r="C91" s="12">
        <f t="shared" si="14"/>
        <v>49561.375999999997</v>
      </c>
      <c r="D91" s="14" t="str">
        <f t="shared" si="15"/>
        <v>vis</v>
      </c>
      <c r="E91" s="55">
        <f>VLOOKUP(C91,Active!C$21:E$972,3,FALSE)</f>
        <v>33252.987625179609</v>
      </c>
      <c r="F91" s="5" t="s">
        <v>129</v>
      </c>
      <c r="G91" s="14" t="str">
        <f t="shared" si="16"/>
        <v>49561.376</v>
      </c>
      <c r="H91" s="12">
        <f t="shared" si="17"/>
        <v>33253</v>
      </c>
      <c r="I91" s="56" t="s">
        <v>330</v>
      </c>
      <c r="J91" s="57" t="s">
        <v>331</v>
      </c>
      <c r="K91" s="56">
        <v>33253</v>
      </c>
      <c r="L91" s="56" t="s">
        <v>195</v>
      </c>
      <c r="M91" s="57" t="s">
        <v>135</v>
      </c>
      <c r="N91" s="57"/>
      <c r="O91" s="58" t="s">
        <v>136</v>
      </c>
      <c r="P91" s="58" t="s">
        <v>332</v>
      </c>
    </row>
    <row r="92" spans="1:16" ht="12.75" customHeight="1" thickBot="1" x14ac:dyDescent="0.25">
      <c r="A92" s="12" t="str">
        <f t="shared" si="12"/>
        <v> BBS 108 </v>
      </c>
      <c r="B92" s="5" t="str">
        <f t="shared" si="13"/>
        <v>I</v>
      </c>
      <c r="C92" s="12">
        <f t="shared" si="14"/>
        <v>49799.504000000001</v>
      </c>
      <c r="D92" s="14" t="str">
        <f t="shared" si="15"/>
        <v>vis</v>
      </c>
      <c r="E92" s="55">
        <f>VLOOKUP(C92,Active!C$21:E$972,3,FALSE)</f>
        <v>34756.013132436703</v>
      </c>
      <c r="F92" s="5" t="s">
        <v>129</v>
      </c>
      <c r="G92" s="14" t="str">
        <f t="shared" si="16"/>
        <v>49799.504</v>
      </c>
      <c r="H92" s="12">
        <f t="shared" si="17"/>
        <v>34756</v>
      </c>
      <c r="I92" s="56" t="s">
        <v>333</v>
      </c>
      <c r="J92" s="57" t="s">
        <v>334</v>
      </c>
      <c r="K92" s="56">
        <v>34756</v>
      </c>
      <c r="L92" s="56" t="s">
        <v>142</v>
      </c>
      <c r="M92" s="57" t="s">
        <v>135</v>
      </c>
      <c r="N92" s="57"/>
      <c r="O92" s="58" t="s">
        <v>136</v>
      </c>
      <c r="P92" s="58" t="s">
        <v>335</v>
      </c>
    </row>
    <row r="93" spans="1:16" ht="12.75" customHeight="1" thickBot="1" x14ac:dyDescent="0.25">
      <c r="A93" s="12" t="str">
        <f t="shared" si="12"/>
        <v> BBS 109 </v>
      </c>
      <c r="B93" s="5" t="str">
        <f t="shared" si="13"/>
        <v>I</v>
      </c>
      <c r="C93" s="12">
        <f t="shared" si="14"/>
        <v>49836.576000000001</v>
      </c>
      <c r="D93" s="14" t="str">
        <f t="shared" si="15"/>
        <v>vis</v>
      </c>
      <c r="E93" s="55">
        <f>VLOOKUP(C93,Active!C$21:E$972,3,FALSE)</f>
        <v>34990.005613812405</v>
      </c>
      <c r="F93" s="5" t="s">
        <v>129</v>
      </c>
      <c r="G93" s="14" t="str">
        <f t="shared" si="16"/>
        <v>49836.576</v>
      </c>
      <c r="H93" s="12">
        <f t="shared" si="17"/>
        <v>34990</v>
      </c>
      <c r="I93" s="56" t="s">
        <v>336</v>
      </c>
      <c r="J93" s="57" t="s">
        <v>337</v>
      </c>
      <c r="K93" s="56">
        <v>34990</v>
      </c>
      <c r="L93" s="56" t="s">
        <v>145</v>
      </c>
      <c r="M93" s="57" t="s">
        <v>135</v>
      </c>
      <c r="N93" s="57"/>
      <c r="O93" s="58" t="s">
        <v>136</v>
      </c>
      <c r="P93" s="58" t="s">
        <v>338</v>
      </c>
    </row>
    <row r="94" spans="1:16" ht="12.75" customHeight="1" thickBot="1" x14ac:dyDescent="0.25">
      <c r="A94" s="12" t="str">
        <f t="shared" si="12"/>
        <v> BBS 111 </v>
      </c>
      <c r="B94" s="5" t="str">
        <f t="shared" si="13"/>
        <v>I</v>
      </c>
      <c r="C94" s="12">
        <f t="shared" si="14"/>
        <v>50139.656999999999</v>
      </c>
      <c r="D94" s="14" t="str">
        <f t="shared" si="15"/>
        <v>vis</v>
      </c>
      <c r="E94" s="55">
        <f>VLOOKUP(C94,Active!C$21:E$972,3,FALSE)</f>
        <v>36903.0039750508</v>
      </c>
      <c r="F94" s="5" t="s">
        <v>129</v>
      </c>
      <c r="G94" s="14" t="str">
        <f t="shared" si="16"/>
        <v>50139.657</v>
      </c>
      <c r="H94" s="12">
        <f t="shared" si="17"/>
        <v>36903</v>
      </c>
      <c r="I94" s="56" t="s">
        <v>339</v>
      </c>
      <c r="J94" s="57" t="s">
        <v>340</v>
      </c>
      <c r="K94" s="56">
        <v>36903</v>
      </c>
      <c r="L94" s="56" t="s">
        <v>145</v>
      </c>
      <c r="M94" s="57" t="s">
        <v>135</v>
      </c>
      <c r="N94" s="57"/>
      <c r="O94" s="58" t="s">
        <v>136</v>
      </c>
      <c r="P94" s="58" t="s">
        <v>341</v>
      </c>
    </row>
    <row r="95" spans="1:16" ht="12.75" customHeight="1" thickBot="1" x14ac:dyDescent="0.25">
      <c r="A95" s="12" t="str">
        <f t="shared" si="12"/>
        <v> BBS 114 </v>
      </c>
      <c r="B95" s="5" t="str">
        <f t="shared" si="13"/>
        <v>I</v>
      </c>
      <c r="C95" s="12">
        <f t="shared" si="14"/>
        <v>50539.540999999997</v>
      </c>
      <c r="D95" s="14" t="str">
        <f t="shared" si="15"/>
        <v>vis</v>
      </c>
      <c r="E95" s="55">
        <f>VLOOKUP(C95,Active!C$21:E$972,3,FALSE)</f>
        <v>39427.007250364841</v>
      </c>
      <c r="F95" s="5" t="s">
        <v>129</v>
      </c>
      <c r="G95" s="14" t="str">
        <f t="shared" si="16"/>
        <v>50539.541</v>
      </c>
      <c r="H95" s="12">
        <f t="shared" si="17"/>
        <v>39427</v>
      </c>
      <c r="I95" s="56" t="s">
        <v>342</v>
      </c>
      <c r="J95" s="57" t="s">
        <v>343</v>
      </c>
      <c r="K95" s="56">
        <v>39427</v>
      </c>
      <c r="L95" s="56" t="s">
        <v>145</v>
      </c>
      <c r="M95" s="57" t="s">
        <v>135</v>
      </c>
      <c r="N95" s="57"/>
      <c r="O95" s="58" t="s">
        <v>136</v>
      </c>
      <c r="P95" s="58" t="s">
        <v>344</v>
      </c>
    </row>
    <row r="96" spans="1:16" ht="12.75" customHeight="1" thickBot="1" x14ac:dyDescent="0.25">
      <c r="A96" s="12" t="str">
        <f t="shared" si="12"/>
        <v> BBS 117 </v>
      </c>
      <c r="B96" s="5" t="str">
        <f t="shared" si="13"/>
        <v>I</v>
      </c>
      <c r="C96" s="12">
        <f t="shared" si="14"/>
        <v>50864.485999999997</v>
      </c>
      <c r="D96" s="14" t="str">
        <f t="shared" si="15"/>
        <v>vis</v>
      </c>
      <c r="E96" s="55">
        <f>VLOOKUP(C96,Active!C$21:E$972,3,FALSE)</f>
        <v>41478.007651223394</v>
      </c>
      <c r="F96" s="5" t="s">
        <v>129</v>
      </c>
      <c r="G96" s="14" t="str">
        <f t="shared" si="16"/>
        <v>50864.486</v>
      </c>
      <c r="H96" s="12">
        <f t="shared" si="17"/>
        <v>41478</v>
      </c>
      <c r="I96" s="56" t="s">
        <v>345</v>
      </c>
      <c r="J96" s="57" t="s">
        <v>346</v>
      </c>
      <c r="K96" s="56">
        <v>41478</v>
      </c>
      <c r="L96" s="56" t="s">
        <v>145</v>
      </c>
      <c r="M96" s="57" t="s">
        <v>135</v>
      </c>
      <c r="N96" s="57"/>
      <c r="O96" s="58" t="s">
        <v>136</v>
      </c>
      <c r="P96" s="58" t="s">
        <v>347</v>
      </c>
    </row>
    <row r="97" spans="1:16" ht="12.75" customHeight="1" thickBot="1" x14ac:dyDescent="0.25">
      <c r="A97" s="12" t="str">
        <f t="shared" si="12"/>
        <v> BBS 118 </v>
      </c>
      <c r="B97" s="5" t="str">
        <f t="shared" si="13"/>
        <v>I</v>
      </c>
      <c r="C97" s="12">
        <f t="shared" si="14"/>
        <v>50988.379000000001</v>
      </c>
      <c r="D97" s="14" t="str">
        <f t="shared" si="15"/>
        <v>vis</v>
      </c>
      <c r="E97" s="55">
        <f>VLOOKUP(C97,Active!C$21:E$972,3,FALSE)</f>
        <v>42260.000273555102</v>
      </c>
      <c r="F97" s="5" t="s">
        <v>129</v>
      </c>
      <c r="G97" s="14" t="str">
        <f t="shared" si="16"/>
        <v>50988.379</v>
      </c>
      <c r="H97" s="12">
        <f t="shared" si="17"/>
        <v>42260</v>
      </c>
      <c r="I97" s="56" t="s">
        <v>348</v>
      </c>
      <c r="J97" s="57" t="s">
        <v>349</v>
      </c>
      <c r="K97" s="56">
        <v>42260</v>
      </c>
      <c r="L97" s="56" t="s">
        <v>134</v>
      </c>
      <c r="M97" s="57" t="s">
        <v>135</v>
      </c>
      <c r="N97" s="57"/>
      <c r="O97" s="58" t="s">
        <v>136</v>
      </c>
      <c r="P97" s="58" t="s">
        <v>350</v>
      </c>
    </row>
    <row r="98" spans="1:16" ht="12.75" customHeight="1" thickBot="1" x14ac:dyDescent="0.25">
      <c r="A98" s="12" t="str">
        <f t="shared" si="12"/>
        <v> BRNO 32 </v>
      </c>
      <c r="B98" s="5" t="str">
        <f t="shared" si="13"/>
        <v>I</v>
      </c>
      <c r="C98" s="12">
        <f t="shared" si="14"/>
        <v>51603.573100000001</v>
      </c>
      <c r="D98" s="14" t="str">
        <f t="shared" si="15"/>
        <v>vis</v>
      </c>
      <c r="E98" s="55">
        <f>VLOOKUP(C98,Active!C$21:E$972,3,FALSE)</f>
        <v>46143.00615364503</v>
      </c>
      <c r="F98" s="5" t="s">
        <v>129</v>
      </c>
      <c r="G98" s="14" t="str">
        <f t="shared" si="16"/>
        <v>51603.5731</v>
      </c>
      <c r="H98" s="12">
        <f t="shared" si="17"/>
        <v>46143</v>
      </c>
      <c r="I98" s="56" t="s">
        <v>351</v>
      </c>
      <c r="J98" s="57" t="s">
        <v>352</v>
      </c>
      <c r="K98" s="56">
        <v>46143</v>
      </c>
      <c r="L98" s="56" t="s">
        <v>353</v>
      </c>
      <c r="M98" s="57" t="s">
        <v>311</v>
      </c>
      <c r="N98" s="57" t="s">
        <v>312</v>
      </c>
      <c r="O98" s="58" t="s">
        <v>354</v>
      </c>
      <c r="P98" s="58" t="s">
        <v>355</v>
      </c>
    </row>
    <row r="99" spans="1:16" ht="12.75" customHeight="1" thickBot="1" x14ac:dyDescent="0.25">
      <c r="A99" s="12" t="str">
        <f t="shared" si="12"/>
        <v>OEJV 0074 </v>
      </c>
      <c r="B99" s="5" t="str">
        <f t="shared" si="13"/>
        <v>I</v>
      </c>
      <c r="C99" s="12">
        <f t="shared" si="14"/>
        <v>51641.438999999998</v>
      </c>
      <c r="D99" s="14" t="str">
        <f t="shared" si="15"/>
        <v>vis</v>
      </c>
      <c r="E99" s="55">
        <f>VLOOKUP(C99,Active!C$21:E$972,3,FALSE)</f>
        <v>46382.009603702318</v>
      </c>
      <c r="F99" s="5" t="s">
        <v>129</v>
      </c>
      <c r="G99" s="14" t="str">
        <f t="shared" si="16"/>
        <v>51641.43900</v>
      </c>
      <c r="H99" s="12">
        <f t="shared" si="17"/>
        <v>46382</v>
      </c>
      <c r="I99" s="56" t="s">
        <v>356</v>
      </c>
      <c r="J99" s="57" t="s">
        <v>357</v>
      </c>
      <c r="K99" s="56">
        <v>46382</v>
      </c>
      <c r="L99" s="56" t="s">
        <v>358</v>
      </c>
      <c r="M99" s="57" t="s">
        <v>359</v>
      </c>
      <c r="N99" s="57" t="s">
        <v>360</v>
      </c>
      <c r="O99" s="58" t="s">
        <v>361</v>
      </c>
      <c r="P99" s="59" t="s">
        <v>362</v>
      </c>
    </row>
    <row r="100" spans="1:16" ht="12.75" customHeight="1" thickBot="1" x14ac:dyDescent="0.25">
      <c r="A100" s="12" t="str">
        <f t="shared" si="12"/>
        <v> BBS 125 </v>
      </c>
      <c r="B100" s="5" t="str">
        <f t="shared" si="13"/>
        <v>I</v>
      </c>
      <c r="C100" s="12">
        <f t="shared" si="14"/>
        <v>52072.534</v>
      </c>
      <c r="D100" s="14" t="str">
        <f t="shared" si="15"/>
        <v>vis</v>
      </c>
      <c r="E100" s="55">
        <f>VLOOKUP(C100,Active!C$21:E$972,3,FALSE)</f>
        <v>49103.011674231551</v>
      </c>
      <c r="F100" s="5" t="s">
        <v>129</v>
      </c>
      <c r="G100" s="14" t="str">
        <f t="shared" si="16"/>
        <v>52072.534</v>
      </c>
      <c r="H100" s="12">
        <f t="shared" si="17"/>
        <v>49103</v>
      </c>
      <c r="I100" s="56" t="s">
        <v>363</v>
      </c>
      <c r="J100" s="57" t="s">
        <v>364</v>
      </c>
      <c r="K100" s="56">
        <v>49103</v>
      </c>
      <c r="L100" s="56" t="s">
        <v>142</v>
      </c>
      <c r="M100" s="57" t="s">
        <v>135</v>
      </c>
      <c r="N100" s="57"/>
      <c r="O100" s="58" t="s">
        <v>136</v>
      </c>
      <c r="P100" s="58" t="s">
        <v>365</v>
      </c>
    </row>
    <row r="101" spans="1:16" ht="12.75" customHeight="1" thickBot="1" x14ac:dyDescent="0.25">
      <c r="A101" s="12" t="str">
        <f t="shared" si="12"/>
        <v>OEJV 0074 </v>
      </c>
      <c r="B101" s="5" t="str">
        <f t="shared" si="13"/>
        <v>I</v>
      </c>
      <c r="C101" s="12">
        <f t="shared" si="14"/>
        <v>52320.639690000004</v>
      </c>
      <c r="D101" s="14" t="str">
        <f t="shared" si="15"/>
        <v>vis</v>
      </c>
      <c r="E101" s="55">
        <f>VLOOKUP(C101,Active!C$21:E$972,3,FALSE)</f>
        <v>50669.014750583854</v>
      </c>
      <c r="F101" s="5" t="s">
        <v>129</v>
      </c>
      <c r="G101" s="14" t="str">
        <f t="shared" si="16"/>
        <v>52320.63969</v>
      </c>
      <c r="H101" s="12">
        <f t="shared" si="17"/>
        <v>50669</v>
      </c>
      <c r="I101" s="56" t="s">
        <v>366</v>
      </c>
      <c r="J101" s="57" t="s">
        <v>367</v>
      </c>
      <c r="K101" s="56">
        <v>50669</v>
      </c>
      <c r="L101" s="56" t="s">
        <v>368</v>
      </c>
      <c r="M101" s="57" t="s">
        <v>359</v>
      </c>
      <c r="N101" s="57" t="s">
        <v>360</v>
      </c>
      <c r="O101" s="58" t="s">
        <v>361</v>
      </c>
      <c r="P101" s="59" t="s">
        <v>362</v>
      </c>
    </row>
    <row r="102" spans="1:16" ht="12.75" customHeight="1" thickBot="1" x14ac:dyDescent="0.25">
      <c r="A102" s="12" t="str">
        <f t="shared" si="12"/>
        <v> BBS 127 </v>
      </c>
      <c r="B102" s="5" t="str">
        <f t="shared" si="13"/>
        <v>I</v>
      </c>
      <c r="C102" s="12">
        <f t="shared" si="14"/>
        <v>52348.523999999998</v>
      </c>
      <c r="D102" s="14" t="str">
        <f t="shared" si="15"/>
        <v>vis</v>
      </c>
      <c r="E102" s="55">
        <f>VLOOKUP(C102,Active!C$21:E$972,3,FALSE)</f>
        <v>50845.01601537528</v>
      </c>
      <c r="F102" s="5" t="s">
        <v>129</v>
      </c>
      <c r="G102" s="14" t="str">
        <f t="shared" si="16"/>
        <v>52348.524</v>
      </c>
      <c r="H102" s="12">
        <f t="shared" si="17"/>
        <v>50845</v>
      </c>
      <c r="I102" s="56" t="s">
        <v>369</v>
      </c>
      <c r="J102" s="57" t="s">
        <v>370</v>
      </c>
      <c r="K102" s="56">
        <v>50845</v>
      </c>
      <c r="L102" s="56" t="s">
        <v>371</v>
      </c>
      <c r="M102" s="57" t="s">
        <v>135</v>
      </c>
      <c r="N102" s="57"/>
      <c r="O102" s="58" t="s">
        <v>136</v>
      </c>
      <c r="P102" s="58" t="s">
        <v>372</v>
      </c>
    </row>
    <row r="103" spans="1:16" ht="12.75" customHeight="1" thickBot="1" x14ac:dyDescent="0.25">
      <c r="A103" s="12" t="str">
        <f t="shared" si="12"/>
        <v>BAVM 158 </v>
      </c>
      <c r="B103" s="5" t="str">
        <f t="shared" si="13"/>
        <v>I</v>
      </c>
      <c r="C103" s="12">
        <f t="shared" si="14"/>
        <v>52410.470699999998</v>
      </c>
      <c r="D103" s="14" t="str">
        <f t="shared" si="15"/>
        <v>vis</v>
      </c>
      <c r="E103" s="55">
        <f>VLOOKUP(C103,Active!C$21:E$972,3,FALSE)</f>
        <v>51236.013588908856</v>
      </c>
      <c r="F103" s="5" t="s">
        <v>129</v>
      </c>
      <c r="G103" s="14" t="str">
        <f t="shared" si="16"/>
        <v>52410.4707</v>
      </c>
      <c r="H103" s="12">
        <f t="shared" si="17"/>
        <v>51236</v>
      </c>
      <c r="I103" s="56" t="s">
        <v>373</v>
      </c>
      <c r="J103" s="57" t="s">
        <v>374</v>
      </c>
      <c r="K103" s="56">
        <v>51236</v>
      </c>
      <c r="L103" s="56" t="s">
        <v>375</v>
      </c>
      <c r="M103" s="57" t="s">
        <v>311</v>
      </c>
      <c r="N103" s="57" t="s">
        <v>360</v>
      </c>
      <c r="O103" s="58" t="s">
        <v>376</v>
      </c>
      <c r="P103" s="59" t="s">
        <v>377</v>
      </c>
    </row>
    <row r="104" spans="1:16" ht="12.75" customHeight="1" thickBot="1" x14ac:dyDescent="0.25">
      <c r="A104" s="12" t="str">
        <f t="shared" si="12"/>
        <v> BBS 129 </v>
      </c>
      <c r="B104" s="5" t="str">
        <f t="shared" si="13"/>
        <v>I</v>
      </c>
      <c r="C104" s="12">
        <f t="shared" si="14"/>
        <v>52730.504000000001</v>
      </c>
      <c r="D104" s="14" t="str">
        <f t="shared" si="15"/>
        <v>vis</v>
      </c>
      <c r="E104" s="55">
        <f>VLOOKUP(C104,Active!C$21:E$972,3,FALSE)</f>
        <v>53256.012132010277</v>
      </c>
      <c r="F104" s="5" t="s">
        <v>129</v>
      </c>
      <c r="G104" s="14" t="str">
        <f t="shared" si="16"/>
        <v>52730.504</v>
      </c>
      <c r="H104" s="12">
        <f t="shared" si="17"/>
        <v>53256</v>
      </c>
      <c r="I104" s="56" t="s">
        <v>378</v>
      </c>
      <c r="J104" s="57" t="s">
        <v>379</v>
      </c>
      <c r="K104" s="56">
        <v>53256</v>
      </c>
      <c r="L104" s="56" t="s">
        <v>142</v>
      </c>
      <c r="M104" s="57" t="s">
        <v>135</v>
      </c>
      <c r="N104" s="57"/>
      <c r="O104" s="58" t="s">
        <v>136</v>
      </c>
      <c r="P104" s="58" t="s">
        <v>380</v>
      </c>
    </row>
    <row r="105" spans="1:16" ht="12.75" customHeight="1" thickBot="1" x14ac:dyDescent="0.25">
      <c r="A105" s="12" t="str">
        <f t="shared" si="12"/>
        <v>IBVS 5583 </v>
      </c>
      <c r="B105" s="5" t="str">
        <f t="shared" si="13"/>
        <v>I</v>
      </c>
      <c r="C105" s="12">
        <f t="shared" si="14"/>
        <v>52828.416499999999</v>
      </c>
      <c r="D105" s="14" t="str">
        <f t="shared" si="15"/>
        <v>vis</v>
      </c>
      <c r="E105" s="55">
        <f>VLOOKUP(C105,Active!C$21:E$972,3,FALSE)</f>
        <v>53874.020031036453</v>
      </c>
      <c r="F105" s="5" t="s">
        <v>129</v>
      </c>
      <c r="G105" s="14" t="str">
        <f t="shared" si="16"/>
        <v>52828.4165</v>
      </c>
      <c r="H105" s="12">
        <f t="shared" si="17"/>
        <v>53874</v>
      </c>
      <c r="I105" s="56" t="s">
        <v>381</v>
      </c>
      <c r="J105" s="57" t="s">
        <v>382</v>
      </c>
      <c r="K105" s="56">
        <v>53874</v>
      </c>
      <c r="L105" s="56" t="s">
        <v>383</v>
      </c>
      <c r="M105" s="57" t="s">
        <v>311</v>
      </c>
      <c r="N105" s="57" t="s">
        <v>312</v>
      </c>
      <c r="O105" s="58" t="s">
        <v>384</v>
      </c>
      <c r="P105" s="59" t="s">
        <v>385</v>
      </c>
    </row>
    <row r="106" spans="1:16" ht="12.75" customHeight="1" thickBot="1" x14ac:dyDescent="0.25">
      <c r="A106" s="12" t="str">
        <f t="shared" si="12"/>
        <v>IBVS 5592 </v>
      </c>
      <c r="B106" s="5" t="str">
        <f t="shared" si="13"/>
        <v>I</v>
      </c>
      <c r="C106" s="12">
        <f t="shared" si="14"/>
        <v>53146.231</v>
      </c>
      <c r="D106" s="14" t="str">
        <f t="shared" si="15"/>
        <v>vis</v>
      </c>
      <c r="E106" s="55">
        <f>VLOOKUP(C106,Active!C$21:E$972,3,FALSE)</f>
        <v>55880.013866604517</v>
      </c>
      <c r="F106" s="5" t="s">
        <v>129</v>
      </c>
      <c r="G106" s="14" t="str">
        <f t="shared" si="16"/>
        <v>53146.2310</v>
      </c>
      <c r="H106" s="12">
        <f t="shared" si="17"/>
        <v>55880</v>
      </c>
      <c r="I106" s="56" t="s">
        <v>386</v>
      </c>
      <c r="J106" s="57" t="s">
        <v>387</v>
      </c>
      <c r="K106" s="56">
        <v>55880</v>
      </c>
      <c r="L106" s="56" t="s">
        <v>375</v>
      </c>
      <c r="M106" s="57" t="s">
        <v>311</v>
      </c>
      <c r="N106" s="57" t="s">
        <v>312</v>
      </c>
      <c r="O106" s="58" t="s">
        <v>388</v>
      </c>
      <c r="P106" s="59" t="s">
        <v>389</v>
      </c>
    </row>
    <row r="107" spans="1:16" ht="12.75" customHeight="1" thickBot="1" x14ac:dyDescent="0.25">
      <c r="A107" s="12" t="str">
        <f t="shared" ref="A107:A125" si="18">P107</f>
        <v> BBS 130 </v>
      </c>
      <c r="B107" s="5" t="str">
        <f t="shared" ref="B107:B125" si="19">IF(H107=INT(H107),"I","II")</f>
        <v>I</v>
      </c>
      <c r="C107" s="12">
        <f t="shared" ref="C107:C125" si="20">1*G107</f>
        <v>53149.402000000002</v>
      </c>
      <c r="D107" s="14" t="str">
        <f t="shared" ref="D107:D125" si="21">VLOOKUP(F107,I$1:J$5,2,FALSE)</f>
        <v>vis</v>
      </c>
      <c r="E107" s="55">
        <f>VLOOKUP(C107,Active!C$21:E$972,3,FALSE)</f>
        <v>55900.028706873258</v>
      </c>
      <c r="F107" s="5" t="s">
        <v>129</v>
      </c>
      <c r="G107" s="14" t="str">
        <f t="shared" ref="G107:G125" si="22">MID(I107,3,LEN(I107)-3)</f>
        <v>53149.402</v>
      </c>
      <c r="H107" s="12">
        <f t="shared" ref="H107:H125" si="23">1*K107</f>
        <v>55900</v>
      </c>
      <c r="I107" s="56" t="s">
        <v>390</v>
      </c>
      <c r="J107" s="57" t="s">
        <v>391</v>
      </c>
      <c r="K107" s="56">
        <v>55900</v>
      </c>
      <c r="L107" s="56" t="s">
        <v>319</v>
      </c>
      <c r="M107" s="57" t="s">
        <v>135</v>
      </c>
      <c r="N107" s="57"/>
      <c r="O107" s="58" t="s">
        <v>136</v>
      </c>
      <c r="P107" s="58" t="s">
        <v>392</v>
      </c>
    </row>
    <row r="108" spans="1:16" ht="12.75" customHeight="1" thickBot="1" x14ac:dyDescent="0.25">
      <c r="A108" s="12" t="str">
        <f t="shared" si="18"/>
        <v>OEJV 0003 </v>
      </c>
      <c r="B108" s="5" t="str">
        <f t="shared" si="19"/>
        <v>I</v>
      </c>
      <c r="C108" s="12">
        <f t="shared" si="20"/>
        <v>53436.637999999999</v>
      </c>
      <c r="D108" s="14" t="str">
        <f t="shared" si="21"/>
        <v>vis</v>
      </c>
      <c r="E108" s="55">
        <f>VLOOKUP(C108,Active!C$21:E$972,3,FALSE)</f>
        <v>57713.015985154205</v>
      </c>
      <c r="F108" s="5" t="s">
        <v>129</v>
      </c>
      <c r="G108" s="14" t="str">
        <f t="shared" si="22"/>
        <v>53436.638</v>
      </c>
      <c r="H108" s="12">
        <f t="shared" si="23"/>
        <v>57713</v>
      </c>
      <c r="I108" s="56" t="s">
        <v>393</v>
      </c>
      <c r="J108" s="57" t="s">
        <v>394</v>
      </c>
      <c r="K108" s="56">
        <v>57713</v>
      </c>
      <c r="L108" s="56" t="s">
        <v>371</v>
      </c>
      <c r="M108" s="57" t="s">
        <v>135</v>
      </c>
      <c r="N108" s="57"/>
      <c r="O108" s="58" t="s">
        <v>136</v>
      </c>
      <c r="P108" s="59" t="s">
        <v>395</v>
      </c>
    </row>
    <row r="109" spans="1:16" ht="12.75" customHeight="1" thickBot="1" x14ac:dyDescent="0.25">
      <c r="A109" s="12" t="str">
        <f t="shared" si="18"/>
        <v>IBVS 5690 </v>
      </c>
      <c r="B109" s="5" t="str">
        <f t="shared" si="19"/>
        <v>I</v>
      </c>
      <c r="C109" s="12">
        <f t="shared" si="20"/>
        <v>53500.803</v>
      </c>
      <c r="D109" s="14" t="str">
        <f t="shared" si="21"/>
        <v>vis</v>
      </c>
      <c r="E109" s="55">
        <f>VLOOKUP(C109,Active!C$21:E$972,3,FALSE)</f>
        <v>58118.015110301822</v>
      </c>
      <c r="F109" s="5" t="s">
        <v>129</v>
      </c>
      <c r="G109" s="14" t="str">
        <f t="shared" si="22"/>
        <v>53500.8030</v>
      </c>
      <c r="H109" s="12">
        <f t="shared" si="23"/>
        <v>58118</v>
      </c>
      <c r="I109" s="56" t="s">
        <v>405</v>
      </c>
      <c r="J109" s="57" t="s">
        <v>406</v>
      </c>
      <c r="K109" s="56">
        <v>58118</v>
      </c>
      <c r="L109" s="56" t="s">
        <v>407</v>
      </c>
      <c r="M109" s="57" t="s">
        <v>311</v>
      </c>
      <c r="N109" s="57" t="s">
        <v>312</v>
      </c>
      <c r="O109" s="58" t="s">
        <v>388</v>
      </c>
      <c r="P109" s="59" t="s">
        <v>408</v>
      </c>
    </row>
    <row r="110" spans="1:16" ht="12.75" customHeight="1" thickBot="1" x14ac:dyDescent="0.25">
      <c r="A110" s="12" t="str">
        <f t="shared" si="18"/>
        <v>IBVS 5690 </v>
      </c>
      <c r="B110" s="5" t="str">
        <f t="shared" si="19"/>
        <v>I</v>
      </c>
      <c r="C110" s="12">
        <f t="shared" si="20"/>
        <v>53500.961300000003</v>
      </c>
      <c r="D110" s="14" t="str">
        <f t="shared" si="21"/>
        <v>vis</v>
      </c>
      <c r="E110" s="55">
        <f>VLOOKUP(C110,Active!C$21:E$972,3,FALSE)</f>
        <v>58119.014274355621</v>
      </c>
      <c r="F110" s="5" t="s">
        <v>129</v>
      </c>
      <c r="G110" s="14" t="str">
        <f t="shared" si="22"/>
        <v>53500.9613</v>
      </c>
      <c r="H110" s="12">
        <f t="shared" si="23"/>
        <v>58119</v>
      </c>
      <c r="I110" s="56" t="s">
        <v>409</v>
      </c>
      <c r="J110" s="57" t="s">
        <v>410</v>
      </c>
      <c r="K110" s="56">
        <v>58119</v>
      </c>
      <c r="L110" s="56" t="s">
        <v>411</v>
      </c>
      <c r="M110" s="57" t="s">
        <v>311</v>
      </c>
      <c r="N110" s="57" t="s">
        <v>312</v>
      </c>
      <c r="O110" s="58" t="s">
        <v>388</v>
      </c>
      <c r="P110" s="59" t="s">
        <v>408</v>
      </c>
    </row>
    <row r="111" spans="1:16" ht="12.75" customHeight="1" thickBot="1" x14ac:dyDescent="0.25">
      <c r="A111" s="12" t="str">
        <f t="shared" si="18"/>
        <v>IBVS 5690 </v>
      </c>
      <c r="B111" s="5" t="str">
        <f t="shared" si="19"/>
        <v>I</v>
      </c>
      <c r="C111" s="12">
        <f t="shared" si="20"/>
        <v>53501.754000000001</v>
      </c>
      <c r="D111" s="14" t="str">
        <f t="shared" si="21"/>
        <v>vis</v>
      </c>
      <c r="E111" s="55">
        <f>VLOOKUP(C111,Active!C$21:E$972,3,FALSE)</f>
        <v>58124.017668830857</v>
      </c>
      <c r="F111" s="5" t="s">
        <v>129</v>
      </c>
      <c r="G111" s="14" t="str">
        <f t="shared" si="22"/>
        <v>53501.7540</v>
      </c>
      <c r="H111" s="12">
        <f t="shared" si="23"/>
        <v>58124</v>
      </c>
      <c r="I111" s="56" t="s">
        <v>412</v>
      </c>
      <c r="J111" s="57" t="s">
        <v>413</v>
      </c>
      <c r="K111" s="56">
        <v>58124</v>
      </c>
      <c r="L111" s="56" t="s">
        <v>414</v>
      </c>
      <c r="M111" s="57" t="s">
        <v>311</v>
      </c>
      <c r="N111" s="57" t="s">
        <v>312</v>
      </c>
      <c r="O111" s="58" t="s">
        <v>388</v>
      </c>
      <c r="P111" s="59" t="s">
        <v>408</v>
      </c>
    </row>
    <row r="112" spans="1:16" ht="12.75" customHeight="1" thickBot="1" x14ac:dyDescent="0.25">
      <c r="A112" s="12" t="str">
        <f t="shared" si="18"/>
        <v>IBVS 5690 </v>
      </c>
      <c r="B112" s="5" t="str">
        <f t="shared" si="19"/>
        <v>I</v>
      </c>
      <c r="C112" s="12">
        <f t="shared" si="20"/>
        <v>53501.911599999999</v>
      </c>
      <c r="D112" s="14" t="str">
        <f t="shared" si="21"/>
        <v>vis</v>
      </c>
      <c r="E112" s="55">
        <f>VLOOKUP(C112,Active!C$21:E$972,3,FALSE)</f>
        <v>58125.012414597601</v>
      </c>
      <c r="F112" s="5" t="s">
        <v>129</v>
      </c>
      <c r="G112" s="14" t="str">
        <f t="shared" si="22"/>
        <v>53501.9116</v>
      </c>
      <c r="H112" s="12">
        <f t="shared" si="23"/>
        <v>58125</v>
      </c>
      <c r="I112" s="56" t="s">
        <v>415</v>
      </c>
      <c r="J112" s="57" t="s">
        <v>416</v>
      </c>
      <c r="K112" s="56">
        <v>58125</v>
      </c>
      <c r="L112" s="56" t="s">
        <v>417</v>
      </c>
      <c r="M112" s="57" t="s">
        <v>311</v>
      </c>
      <c r="N112" s="57" t="s">
        <v>312</v>
      </c>
      <c r="O112" s="58" t="s">
        <v>388</v>
      </c>
      <c r="P112" s="59" t="s">
        <v>408</v>
      </c>
    </row>
    <row r="113" spans="1:16" ht="12.75" customHeight="1" thickBot="1" x14ac:dyDescent="0.25">
      <c r="A113" s="12" t="str">
        <f t="shared" si="18"/>
        <v>IBVS 5690 </v>
      </c>
      <c r="B113" s="5" t="str">
        <f t="shared" si="19"/>
        <v>I</v>
      </c>
      <c r="C113" s="12">
        <f t="shared" si="20"/>
        <v>53504.763599999998</v>
      </c>
      <c r="D113" s="14" t="str">
        <f t="shared" si="21"/>
        <v>vis</v>
      </c>
      <c r="E113" s="55">
        <f>VLOOKUP(C113,Active!C$21:E$972,3,FALSE)</f>
        <v>58143.013778346067</v>
      </c>
      <c r="F113" s="5" t="s">
        <v>129</v>
      </c>
      <c r="G113" s="14" t="str">
        <f t="shared" si="22"/>
        <v>53504.7636</v>
      </c>
      <c r="H113" s="12">
        <f t="shared" si="23"/>
        <v>58143</v>
      </c>
      <c r="I113" s="56" t="s">
        <v>418</v>
      </c>
      <c r="J113" s="57" t="s">
        <v>419</v>
      </c>
      <c r="K113" s="56">
        <v>58143</v>
      </c>
      <c r="L113" s="56" t="s">
        <v>375</v>
      </c>
      <c r="M113" s="57" t="s">
        <v>311</v>
      </c>
      <c r="N113" s="57" t="s">
        <v>312</v>
      </c>
      <c r="O113" s="58" t="s">
        <v>388</v>
      </c>
      <c r="P113" s="59" t="s">
        <v>408</v>
      </c>
    </row>
    <row r="114" spans="1:16" ht="12.75" customHeight="1" thickBot="1" x14ac:dyDescent="0.25">
      <c r="A114" s="12" t="str">
        <f t="shared" si="18"/>
        <v>IBVS 5690 </v>
      </c>
      <c r="B114" s="5" t="str">
        <f t="shared" si="19"/>
        <v>I</v>
      </c>
      <c r="C114" s="12">
        <f t="shared" si="20"/>
        <v>53504.923799999997</v>
      </c>
      <c r="D114" s="14" t="str">
        <f t="shared" si="21"/>
        <v>vis</v>
      </c>
      <c r="E114" s="55">
        <f>VLOOKUP(C114,Active!C$21:E$972,3,FALSE)</f>
        <v>58144.024934893219</v>
      </c>
      <c r="F114" s="5" t="s">
        <v>129</v>
      </c>
      <c r="G114" s="14" t="str">
        <f t="shared" si="22"/>
        <v>53504.9238</v>
      </c>
      <c r="H114" s="12">
        <f t="shared" si="23"/>
        <v>58144</v>
      </c>
      <c r="I114" s="56" t="s">
        <v>420</v>
      </c>
      <c r="J114" s="57" t="s">
        <v>421</v>
      </c>
      <c r="K114" s="56">
        <v>58144</v>
      </c>
      <c r="L114" s="56" t="s">
        <v>422</v>
      </c>
      <c r="M114" s="57" t="s">
        <v>311</v>
      </c>
      <c r="N114" s="57" t="s">
        <v>312</v>
      </c>
      <c r="O114" s="58" t="s">
        <v>388</v>
      </c>
      <c r="P114" s="59" t="s">
        <v>408</v>
      </c>
    </row>
    <row r="115" spans="1:16" ht="12.75" customHeight="1" thickBot="1" x14ac:dyDescent="0.25">
      <c r="A115" s="12" t="str">
        <f t="shared" si="18"/>
        <v>BAVM 173 </v>
      </c>
      <c r="B115" s="5" t="str">
        <f t="shared" si="19"/>
        <v>I</v>
      </c>
      <c r="C115" s="12">
        <f t="shared" si="20"/>
        <v>53510.4683</v>
      </c>
      <c r="D115" s="14" t="str">
        <f t="shared" si="21"/>
        <v>vis</v>
      </c>
      <c r="E115" s="55">
        <f>VLOOKUP(C115,Active!C$21:E$972,3,FALSE)</f>
        <v>58179.020924130069</v>
      </c>
      <c r="F115" s="5" t="s">
        <v>129</v>
      </c>
      <c r="G115" s="14" t="str">
        <f t="shared" si="22"/>
        <v>53510.4683</v>
      </c>
      <c r="H115" s="12">
        <f t="shared" si="23"/>
        <v>58179</v>
      </c>
      <c r="I115" s="56" t="s">
        <v>423</v>
      </c>
      <c r="J115" s="57" t="s">
        <v>424</v>
      </c>
      <c r="K115" s="56">
        <v>58179</v>
      </c>
      <c r="L115" s="56" t="s">
        <v>425</v>
      </c>
      <c r="M115" s="57" t="s">
        <v>311</v>
      </c>
      <c r="N115" s="57" t="s">
        <v>426</v>
      </c>
      <c r="O115" s="58" t="s">
        <v>376</v>
      </c>
      <c r="P115" s="59" t="s">
        <v>427</v>
      </c>
    </row>
    <row r="116" spans="1:16" ht="12.75" customHeight="1" thickBot="1" x14ac:dyDescent="0.25">
      <c r="A116" s="12" t="str">
        <f t="shared" si="18"/>
        <v>OEJV 0147 </v>
      </c>
      <c r="B116" s="5" t="str">
        <f t="shared" si="19"/>
        <v>I</v>
      </c>
      <c r="C116" s="12">
        <f t="shared" si="20"/>
        <v>55988.669000000002</v>
      </c>
      <c r="D116" s="14" t="str">
        <f t="shared" si="21"/>
        <v>vis</v>
      </c>
      <c r="E116" s="55">
        <f>VLOOKUP(C116,Active!C$21:E$972,3,FALSE)</f>
        <v>73821.023814182117</v>
      </c>
      <c r="F116" s="5" t="s">
        <v>129</v>
      </c>
      <c r="G116" s="14" t="str">
        <f t="shared" si="22"/>
        <v>55988.669</v>
      </c>
      <c r="H116" s="12">
        <f t="shared" si="23"/>
        <v>73821</v>
      </c>
      <c r="I116" s="56" t="s">
        <v>435</v>
      </c>
      <c r="J116" s="57" t="s">
        <v>436</v>
      </c>
      <c r="K116" s="56" t="s">
        <v>437</v>
      </c>
      <c r="L116" s="56" t="s">
        <v>438</v>
      </c>
      <c r="M116" s="57" t="s">
        <v>359</v>
      </c>
      <c r="N116" s="57" t="s">
        <v>360</v>
      </c>
      <c r="O116" s="58" t="s">
        <v>313</v>
      </c>
      <c r="P116" s="59" t="s">
        <v>439</v>
      </c>
    </row>
    <row r="117" spans="1:16" ht="12.75" customHeight="1" thickBot="1" x14ac:dyDescent="0.25">
      <c r="A117" s="12" t="str">
        <f t="shared" si="18"/>
        <v> BBS 66 </v>
      </c>
      <c r="B117" s="5" t="str">
        <f t="shared" si="19"/>
        <v>I</v>
      </c>
      <c r="C117" s="12">
        <f t="shared" si="20"/>
        <v>45439.440999999999</v>
      </c>
      <c r="D117" s="14" t="str">
        <f t="shared" si="21"/>
        <v>vis</v>
      </c>
      <c r="E117" s="55">
        <f>VLOOKUP(C117,Active!C$21:E$972,3,FALSE)</f>
        <v>7235.9990969273849</v>
      </c>
      <c r="F117" s="5" t="s">
        <v>129</v>
      </c>
      <c r="G117" s="14" t="str">
        <f t="shared" si="22"/>
        <v>45439.441</v>
      </c>
      <c r="H117" s="12">
        <f t="shared" si="23"/>
        <v>7236</v>
      </c>
      <c r="I117" s="56" t="s">
        <v>211</v>
      </c>
      <c r="J117" s="57" t="s">
        <v>212</v>
      </c>
      <c r="K117" s="56">
        <v>7236</v>
      </c>
      <c r="L117" s="56" t="s">
        <v>153</v>
      </c>
      <c r="M117" s="57" t="s">
        <v>135</v>
      </c>
      <c r="N117" s="57"/>
      <c r="O117" s="58" t="s">
        <v>146</v>
      </c>
      <c r="P117" s="58" t="s">
        <v>207</v>
      </c>
    </row>
    <row r="118" spans="1:16" ht="12.75" customHeight="1" thickBot="1" x14ac:dyDescent="0.25">
      <c r="A118" s="12" t="str">
        <f t="shared" si="18"/>
        <v> BBS 66 </v>
      </c>
      <c r="B118" s="5" t="str">
        <f t="shared" si="19"/>
        <v>I</v>
      </c>
      <c r="C118" s="12">
        <f t="shared" si="20"/>
        <v>45439.440999999999</v>
      </c>
      <c r="D118" s="14" t="str">
        <f t="shared" si="21"/>
        <v>vis</v>
      </c>
      <c r="E118" s="55">
        <f>VLOOKUP(C118,Active!C$21:E$972,3,FALSE)</f>
        <v>7235.9990969273849</v>
      </c>
      <c r="F118" s="5" t="s">
        <v>129</v>
      </c>
      <c r="G118" s="14" t="str">
        <f t="shared" si="22"/>
        <v>45439.441</v>
      </c>
      <c r="H118" s="12">
        <f t="shared" si="23"/>
        <v>7236</v>
      </c>
      <c r="I118" s="56" t="s">
        <v>211</v>
      </c>
      <c r="J118" s="57" t="s">
        <v>212</v>
      </c>
      <c r="K118" s="56">
        <v>7236</v>
      </c>
      <c r="L118" s="56" t="s">
        <v>153</v>
      </c>
      <c r="M118" s="57" t="s">
        <v>135</v>
      </c>
      <c r="N118" s="57"/>
      <c r="O118" s="58" t="s">
        <v>136</v>
      </c>
      <c r="P118" s="58" t="s">
        <v>207</v>
      </c>
    </row>
    <row r="119" spans="1:16" ht="12.75" customHeight="1" thickBot="1" x14ac:dyDescent="0.25">
      <c r="A119" s="12" t="str">
        <f t="shared" si="18"/>
        <v> BBS 66 </v>
      </c>
      <c r="B119" s="5" t="str">
        <f t="shared" si="19"/>
        <v>I</v>
      </c>
      <c r="C119" s="12">
        <f t="shared" si="20"/>
        <v>45442.449000000001</v>
      </c>
      <c r="D119" s="14" t="str">
        <f t="shared" si="21"/>
        <v>vis</v>
      </c>
      <c r="E119" s="55">
        <f>VLOOKUP(C119,Active!C$21:E$972,3,FALSE)</f>
        <v>7254.9851075008237</v>
      </c>
      <c r="F119" s="5" t="s">
        <v>129</v>
      </c>
      <c r="G119" s="14" t="str">
        <f t="shared" si="22"/>
        <v>45442.449</v>
      </c>
      <c r="H119" s="12">
        <f t="shared" si="23"/>
        <v>7255</v>
      </c>
      <c r="I119" s="56" t="s">
        <v>213</v>
      </c>
      <c r="J119" s="57" t="s">
        <v>214</v>
      </c>
      <c r="K119" s="56">
        <v>7255</v>
      </c>
      <c r="L119" s="56" t="s">
        <v>195</v>
      </c>
      <c r="M119" s="57" t="s">
        <v>135</v>
      </c>
      <c r="N119" s="57"/>
      <c r="O119" s="58" t="s">
        <v>146</v>
      </c>
      <c r="P119" s="58" t="s">
        <v>207</v>
      </c>
    </row>
    <row r="120" spans="1:16" ht="12.75" customHeight="1" thickBot="1" x14ac:dyDescent="0.25">
      <c r="A120" s="12" t="str">
        <f t="shared" si="18"/>
        <v> BBS 66 </v>
      </c>
      <c r="B120" s="5" t="str">
        <f t="shared" si="19"/>
        <v>I</v>
      </c>
      <c r="C120" s="12">
        <f t="shared" si="20"/>
        <v>45459.404000000002</v>
      </c>
      <c r="D120" s="14" t="str">
        <f t="shared" si="21"/>
        <v>vis</v>
      </c>
      <c r="E120" s="55">
        <f>VLOOKUP(C120,Active!C$21:E$972,3,FALSE)</f>
        <v>7362.002331328119</v>
      </c>
      <c r="F120" s="5" t="s">
        <v>129</v>
      </c>
      <c r="G120" s="14" t="str">
        <f t="shared" si="22"/>
        <v>45459.404</v>
      </c>
      <c r="H120" s="12">
        <f t="shared" si="23"/>
        <v>7362</v>
      </c>
      <c r="I120" s="56" t="s">
        <v>215</v>
      </c>
      <c r="J120" s="57" t="s">
        <v>216</v>
      </c>
      <c r="K120" s="56">
        <v>7362</v>
      </c>
      <c r="L120" s="56" t="s">
        <v>134</v>
      </c>
      <c r="M120" s="57" t="s">
        <v>135</v>
      </c>
      <c r="N120" s="57"/>
      <c r="O120" s="58" t="s">
        <v>146</v>
      </c>
      <c r="P120" s="58" t="s">
        <v>207</v>
      </c>
    </row>
    <row r="121" spans="1:16" ht="12.75" customHeight="1" thickBot="1" x14ac:dyDescent="0.25">
      <c r="A121" s="12" t="str">
        <f t="shared" si="18"/>
        <v>IBVS 5741 </v>
      </c>
      <c r="B121" s="5" t="str">
        <f t="shared" si="19"/>
        <v>I</v>
      </c>
      <c r="C121" s="12">
        <f t="shared" si="20"/>
        <v>53465.631300000001</v>
      </c>
      <c r="D121" s="14" t="str">
        <f t="shared" si="21"/>
        <v>vis</v>
      </c>
      <c r="E121" s="55">
        <f>VLOOKUP(C121,Active!C$21:E$972,3,FALSE)</f>
        <v>57896.017015858532</v>
      </c>
      <c r="F121" s="5" t="s">
        <v>129</v>
      </c>
      <c r="G121" s="14" t="str">
        <f t="shared" si="22"/>
        <v>53465.6313</v>
      </c>
      <c r="H121" s="12">
        <f t="shared" si="23"/>
        <v>57896</v>
      </c>
      <c r="I121" s="56" t="s">
        <v>396</v>
      </c>
      <c r="J121" s="57" t="s">
        <v>397</v>
      </c>
      <c r="K121" s="56">
        <v>57896</v>
      </c>
      <c r="L121" s="56" t="s">
        <v>398</v>
      </c>
      <c r="M121" s="57" t="s">
        <v>311</v>
      </c>
      <c r="N121" s="57" t="s">
        <v>312</v>
      </c>
      <c r="O121" s="58" t="s">
        <v>399</v>
      </c>
      <c r="P121" s="59" t="s">
        <v>400</v>
      </c>
    </row>
    <row r="122" spans="1:16" ht="12.75" customHeight="1" thickBot="1" x14ac:dyDescent="0.25">
      <c r="A122" s="12" t="str">
        <f t="shared" si="18"/>
        <v>VSB 44 </v>
      </c>
      <c r="B122" s="5" t="str">
        <f t="shared" si="19"/>
        <v>I</v>
      </c>
      <c r="C122" s="12">
        <f t="shared" si="20"/>
        <v>53498.268400000001</v>
      </c>
      <c r="D122" s="14" t="str">
        <f t="shared" si="21"/>
        <v>vis</v>
      </c>
      <c r="E122" s="55">
        <f>VLOOKUP(C122,Active!C$21:E$972,3,FALSE)</f>
        <v>58102.017124131809</v>
      </c>
      <c r="F122" s="5" t="s">
        <v>129</v>
      </c>
      <c r="G122" s="14" t="str">
        <f t="shared" si="22"/>
        <v>53498.2684</v>
      </c>
      <c r="H122" s="12">
        <f t="shared" si="23"/>
        <v>58102</v>
      </c>
      <c r="I122" s="56" t="s">
        <v>401</v>
      </c>
      <c r="J122" s="57" t="s">
        <v>402</v>
      </c>
      <c r="K122" s="56">
        <v>58102</v>
      </c>
      <c r="L122" s="56" t="s">
        <v>398</v>
      </c>
      <c r="M122" s="57" t="s">
        <v>311</v>
      </c>
      <c r="N122" s="57" t="s">
        <v>312</v>
      </c>
      <c r="O122" s="58" t="s">
        <v>403</v>
      </c>
      <c r="P122" s="59" t="s">
        <v>404</v>
      </c>
    </row>
    <row r="123" spans="1:16" ht="12.75" customHeight="1" thickBot="1" x14ac:dyDescent="0.25">
      <c r="A123" s="12" t="str">
        <f t="shared" si="18"/>
        <v>OEJV 0107 </v>
      </c>
      <c r="B123" s="5" t="str">
        <f t="shared" si="19"/>
        <v>I</v>
      </c>
      <c r="C123" s="12">
        <f t="shared" si="20"/>
        <v>54218.3436</v>
      </c>
      <c r="D123" s="14" t="str">
        <f t="shared" si="21"/>
        <v>vis</v>
      </c>
      <c r="E123" s="55" t="e">
        <f>VLOOKUP(C123,Active!C$21:E$972,3,FALSE)</f>
        <v>#N/A</v>
      </c>
      <c r="F123" s="5" t="s">
        <v>129</v>
      </c>
      <c r="G123" s="14" t="str">
        <f t="shared" si="22"/>
        <v>54218.3436</v>
      </c>
      <c r="H123" s="12">
        <f t="shared" si="23"/>
        <v>62647</v>
      </c>
      <c r="I123" s="56" t="s">
        <v>428</v>
      </c>
      <c r="J123" s="57" t="s">
        <v>429</v>
      </c>
      <c r="K123" s="56" t="s">
        <v>430</v>
      </c>
      <c r="L123" s="56" t="s">
        <v>431</v>
      </c>
      <c r="M123" s="57" t="s">
        <v>359</v>
      </c>
      <c r="N123" s="57" t="s">
        <v>432</v>
      </c>
      <c r="O123" s="58" t="s">
        <v>433</v>
      </c>
      <c r="P123" s="59" t="s">
        <v>434</v>
      </c>
    </row>
    <row r="124" spans="1:16" ht="12.75" customHeight="1" thickBot="1" x14ac:dyDescent="0.25">
      <c r="A124" s="12" t="str">
        <f t="shared" si="18"/>
        <v>BAVM 241 (=IBVS 6157) </v>
      </c>
      <c r="B124" s="5" t="str">
        <f t="shared" si="19"/>
        <v>I</v>
      </c>
      <c r="C124" s="12">
        <f t="shared" si="20"/>
        <v>57132.391900000002</v>
      </c>
      <c r="D124" s="14" t="str">
        <f t="shared" si="21"/>
        <v>vis</v>
      </c>
      <c r="E124" s="55">
        <f>VLOOKUP(C124,Active!C$21:E$972,3,FALSE)</f>
        <v>81040.018186679357</v>
      </c>
      <c r="F124" s="5" t="s">
        <v>129</v>
      </c>
      <c r="G124" s="14" t="str">
        <f t="shared" si="22"/>
        <v>57132.3919</v>
      </c>
      <c r="H124" s="12">
        <f t="shared" si="23"/>
        <v>81040</v>
      </c>
      <c r="I124" s="56" t="s">
        <v>440</v>
      </c>
      <c r="J124" s="57" t="s">
        <v>441</v>
      </c>
      <c r="K124" s="56" t="s">
        <v>442</v>
      </c>
      <c r="L124" s="56" t="s">
        <v>443</v>
      </c>
      <c r="M124" s="57" t="s">
        <v>359</v>
      </c>
      <c r="N124" s="57" t="s">
        <v>129</v>
      </c>
      <c r="O124" s="58" t="s">
        <v>444</v>
      </c>
      <c r="P124" s="59" t="s">
        <v>445</v>
      </c>
    </row>
    <row r="125" spans="1:16" ht="12.75" customHeight="1" thickBot="1" x14ac:dyDescent="0.25">
      <c r="A125" s="12" t="str">
        <f t="shared" si="18"/>
        <v>BAVM 241 (=IBVS 6157) </v>
      </c>
      <c r="B125" s="5" t="str">
        <f t="shared" si="19"/>
        <v>I</v>
      </c>
      <c r="C125" s="12">
        <f t="shared" si="20"/>
        <v>57135.402300000002</v>
      </c>
      <c r="D125" s="14" t="str">
        <f t="shared" si="21"/>
        <v>vis</v>
      </c>
      <c r="E125" s="55">
        <f>VLOOKUP(C125,Active!C$21:E$972,3,FALSE)</f>
        <v>81059.019345665467</v>
      </c>
      <c r="F125" s="5" t="s">
        <v>129</v>
      </c>
      <c r="G125" s="14" t="str">
        <f t="shared" si="22"/>
        <v>57135.4023</v>
      </c>
      <c r="H125" s="12">
        <f t="shared" si="23"/>
        <v>81059</v>
      </c>
      <c r="I125" s="56" t="s">
        <v>446</v>
      </c>
      <c r="J125" s="57" t="s">
        <v>447</v>
      </c>
      <c r="K125" s="56" t="s">
        <v>448</v>
      </c>
      <c r="L125" s="56" t="s">
        <v>449</v>
      </c>
      <c r="M125" s="57" t="s">
        <v>359</v>
      </c>
      <c r="N125" s="57" t="s">
        <v>360</v>
      </c>
      <c r="O125" s="58" t="s">
        <v>444</v>
      </c>
      <c r="P125" s="59" t="s">
        <v>445</v>
      </c>
    </row>
    <row r="126" spans="1:16" x14ac:dyDescent="0.2">
      <c r="B126" s="5"/>
      <c r="F126" s="5"/>
    </row>
    <row r="127" spans="1:16" x14ac:dyDescent="0.2">
      <c r="B127" s="5"/>
      <c r="F127" s="5"/>
    </row>
    <row r="128" spans="1:1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</sheetData>
  <phoneticPr fontId="7" type="noConversion"/>
  <hyperlinks>
    <hyperlink ref="P99" r:id="rId1" display="http://var.astro.cz/oejv/issues/oejv0074.pdf" xr:uid="{00000000-0004-0000-0100-000000000000}"/>
    <hyperlink ref="P101" r:id="rId2" display="http://var.astro.cz/oejv/issues/oejv0074.pdf" xr:uid="{00000000-0004-0000-0100-000001000000}"/>
    <hyperlink ref="P103" r:id="rId3" display="http://www.bav-astro.de/sfs/BAVM_link.php?BAVMnr=158" xr:uid="{00000000-0004-0000-0100-000002000000}"/>
    <hyperlink ref="P105" r:id="rId4" display="http://www.konkoly.hu/cgi-bin/IBVS?5583" xr:uid="{00000000-0004-0000-0100-000003000000}"/>
    <hyperlink ref="P106" r:id="rId5" display="http://www.konkoly.hu/cgi-bin/IBVS?5592" xr:uid="{00000000-0004-0000-0100-000004000000}"/>
    <hyperlink ref="P108" r:id="rId6" display="http://var.astro.cz/oejv/issues/oejv0003.pdf" xr:uid="{00000000-0004-0000-0100-000005000000}"/>
    <hyperlink ref="P121" r:id="rId7" display="http://www.konkoly.hu/cgi-bin/IBVS?5741" xr:uid="{00000000-0004-0000-0100-000006000000}"/>
    <hyperlink ref="P122" r:id="rId8" display="http://vsolj.cetus-net.org/no44.pdf" xr:uid="{00000000-0004-0000-0100-000007000000}"/>
    <hyperlink ref="P109" r:id="rId9" display="http://www.konkoly.hu/cgi-bin/IBVS?5690" xr:uid="{00000000-0004-0000-0100-000008000000}"/>
    <hyperlink ref="P110" r:id="rId10" display="http://www.konkoly.hu/cgi-bin/IBVS?5690" xr:uid="{00000000-0004-0000-0100-000009000000}"/>
    <hyperlink ref="P111" r:id="rId11" display="http://www.konkoly.hu/cgi-bin/IBVS?5690" xr:uid="{00000000-0004-0000-0100-00000A000000}"/>
    <hyperlink ref="P112" r:id="rId12" display="http://www.konkoly.hu/cgi-bin/IBVS?5690" xr:uid="{00000000-0004-0000-0100-00000B000000}"/>
    <hyperlink ref="P113" r:id="rId13" display="http://www.konkoly.hu/cgi-bin/IBVS?5690" xr:uid="{00000000-0004-0000-0100-00000C000000}"/>
    <hyperlink ref="P114" r:id="rId14" display="http://www.konkoly.hu/cgi-bin/IBVS?5690" xr:uid="{00000000-0004-0000-0100-00000D000000}"/>
    <hyperlink ref="P115" r:id="rId15" display="http://www.bav-astro.de/sfs/BAVM_link.php?BAVMnr=173" xr:uid="{00000000-0004-0000-0100-00000E000000}"/>
    <hyperlink ref="P123" r:id="rId16" display="http://var.astro.cz/oejv/issues/oejv0107.pdf" xr:uid="{00000000-0004-0000-0100-00000F000000}"/>
    <hyperlink ref="P116" r:id="rId17" display="http://var.astro.cz/oejv/issues/oejv0147.pdf" xr:uid="{00000000-0004-0000-0100-000010000000}"/>
    <hyperlink ref="P124" r:id="rId18" display="http://www.bav-astro.de/sfs/BAVM_link.php?BAVMnr=241" xr:uid="{00000000-0004-0000-0100-000011000000}"/>
    <hyperlink ref="P125" r:id="rId19" display="http://www.bav-astro.de/sfs/BAVM_link.php?BAVMnr=241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2023-08-06T07:33:52Z</dcterms:modified>
</cp:coreProperties>
</file>