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F25620DB-E830-46B3-94CF-40EE75A87F3B}" xr6:coauthVersionLast="47" xr6:coauthVersionMax="47" xr10:uidLastSave="{00000000-0000-0000-0000-000000000000}"/>
  <bookViews>
    <workbookView xWindow="14730" yWindow="525" windowWidth="13590" windowHeight="1459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4" i="1"/>
  <c r="F24" i="1" s="1"/>
  <c r="G24" i="1" s="1"/>
  <c r="K24" i="1" s="1"/>
  <c r="Q24" i="1"/>
  <c r="E23" i="1"/>
  <c r="F23" i="1" s="1"/>
  <c r="G23" i="1" s="1"/>
  <c r="K23" i="1" s="1"/>
  <c r="Q23" i="1"/>
  <c r="A21" i="1"/>
  <c r="C21" i="1"/>
  <c r="C17" i="1" s="1"/>
  <c r="C9" i="1"/>
  <c r="D9" i="1"/>
  <c r="F15" i="1"/>
  <c r="F16" i="1" s="1"/>
  <c r="Q21" i="1" l="1"/>
  <c r="E21" i="1"/>
  <c r="F21" i="1" s="1"/>
  <c r="G21" i="1" s="1"/>
  <c r="C11" i="1"/>
  <c r="C12" i="1"/>
  <c r="O24" i="1" l="1"/>
  <c r="O22" i="1"/>
  <c r="O23" i="1"/>
  <c r="C16" i="1"/>
  <c r="D18" i="1" s="1"/>
  <c r="C15" i="1"/>
  <c r="C18" i="1" s="1"/>
  <c r="O21" i="1"/>
  <c r="K21" i="1"/>
  <c r="F17" i="1" l="1"/>
  <c r="F18" i="1" s="1"/>
</calcChain>
</file>

<file path=xl/sharedStrings.xml><?xml version="1.0" encoding="utf-8"?>
<sst xmlns="http://schemas.openxmlformats.org/spreadsheetml/2006/main" count="55" uniqueCount="51">
  <si>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</si>
  <si>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</si>
  <si>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</si>
  <si>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</si>
  <si>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</si>
  <si>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</si>
  <si>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</si>
  <si>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</si>
  <si>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</si>
  <si>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</si>
  <si>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</si>
  <si>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</si>
  <si>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</si>
  <si>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</si>
  <si>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</si>
  <si>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</si>
  <si>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</si>
  <si>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</si>
  <si>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</si>
  <si>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</si>
  <si>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</si>
  <si>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</si>
  <si>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</si>
  <si>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</si>
  <si>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</si>
  <si>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</si>
  <si>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</si>
  <si>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</si>
  <si>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</si>
  <si>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</si>
  <si>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</si>
  <si>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</si>
  <si>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</si>
  <si>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</si>
  <si>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</si>
  <si>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</si>
  <si>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</si>
  <si>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</si>
  <si>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</si>
  <si>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</si>
  <si>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</si>
  <si>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</si>
  <si>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</si>
  <si>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</si>
  <si>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V0653 Ser</t>
  </si>
  <si>
    <t>EW</t>
  </si>
  <si>
    <t>VSX</t>
  </si>
  <si>
    <t>JBAV, 60</t>
  </si>
  <si>
    <t>II</t>
  </si>
  <si>
    <t>JBAV, 76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</si>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</sst>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  <xf numFmtId="167" fontId="18" fillId="0" borderId="0" xfId="0" applyNumberFormat="1" applyFont="1" applyAlignment="1" applyProtection="1">
      <alignment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V0653</a:t>
            </a:r>
            <a:r>
              <a:rPr lang="en-AU" baseline="0"/>
              <a:t> Ser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4.8999999999999998E-3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10394</c:v>
                </c:pt>
                <c:pt idx="2">
                  <c:v>10460.5</c:v>
                </c:pt>
                <c:pt idx="3">
                  <c:v>10481.5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4.8999999999999998E-3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10394</c:v>
                </c:pt>
                <c:pt idx="2">
                  <c:v>10460.5</c:v>
                </c:pt>
                <c:pt idx="3">
                  <c:v>10481.5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4.8999999999999998E-3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10394</c:v>
                </c:pt>
                <c:pt idx="2">
                  <c:v>10460.5</c:v>
                </c:pt>
                <c:pt idx="3">
                  <c:v>10481.5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4.8999999999999998E-3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10394</c:v>
                </c:pt>
                <c:pt idx="2">
                  <c:v>10460.5</c:v>
                </c:pt>
                <c:pt idx="3">
                  <c:v>10481.5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3.885000005539041E-3</c:v>
                </c:pt>
                <c:pt idx="2">
                  <c:v>-9.4874999922467396E-4</c:v>
                </c:pt>
                <c:pt idx="3">
                  <c:v>5.6037500035017729E-3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4.8999999999999998E-3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10394</c:v>
                </c:pt>
                <c:pt idx="2">
                  <c:v>10460.5</c:v>
                </c:pt>
                <c:pt idx="3">
                  <c:v>10481.5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4.8999999999999998E-3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10394</c:v>
                </c:pt>
                <c:pt idx="2">
                  <c:v>10460.5</c:v>
                </c:pt>
                <c:pt idx="3">
                  <c:v>10481.5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4.8999999999999998E-3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4.8999999999999998E-3</c:v>
                  </c:pt>
                  <c:pt idx="2">
                    <c:v>4.8999999999999998E-3</c:v>
                  </c:pt>
                  <c:pt idx="3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10394</c:v>
                </c:pt>
                <c:pt idx="2">
                  <c:v>10460.5</c:v>
                </c:pt>
                <c:pt idx="3">
                  <c:v>10481.5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10394</c:v>
                </c:pt>
                <c:pt idx="2">
                  <c:v>10460.5</c:v>
                </c:pt>
                <c:pt idx="3">
                  <c:v>10481.5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1.1763246701114102E-6</c:v>
                </c:pt>
                <c:pt idx="1">
                  <c:v>2.8322923965217969E-3</c:v>
                </c:pt>
                <c:pt idx="2">
                  <c:v>2.8504056559770724E-3</c:v>
                </c:pt>
                <c:pt idx="3">
                  <c:v>2.8561256326471596E-3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10394</c:v>
                </c:pt>
                <c:pt idx="2">
                  <c:v>10460.5</c:v>
                </c:pt>
                <c:pt idx="3">
                  <c:v>10481.5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6.5703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s="44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56019.947</v>
      </c>
      <c r="D7" s="29" t="s">
        <v>46</v>
      </c>
    </row>
    <row r="8" spans="1:15" x14ac:dyDescent="0.2">
      <c r="A8" t="s">
        <v>3</v>
      </c>
      <c r="C8" s="8">
        <v>0.3309975</v>
      </c>
      <c r="D8" s="29" t="s">
        <v>46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1.1763246701114102E-6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2.7237984143271939E-7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59489.134653489447</v>
      </c>
      <c r="E15" s="14" t="s">
        <v>30</v>
      </c>
      <c r="F15" s="33">
        <f ca="1">NOW()+15018.5+$C$5/24</f>
        <v>60173.828055324069</v>
      </c>
    </row>
    <row r="16" spans="1:15" x14ac:dyDescent="0.2">
      <c r="A16" s="16" t="s">
        <v>4</v>
      </c>
      <c r="B16" s="10"/>
      <c r="C16" s="17">
        <f ca="1">+C8+C12</f>
        <v>0.33099777237984146</v>
      </c>
      <c r="E16" s="14" t="s">
        <v>35</v>
      </c>
      <c r="F16" s="15">
        <f ca="1">ROUND(2*(F15-$C$7)/$C$8,0)/2+F14</f>
        <v>12550.5</v>
      </c>
    </row>
    <row r="17" spans="1:21" ht="13.5" thickBot="1" x14ac:dyDescent="0.25">
      <c r="A17" s="14" t="s">
        <v>27</v>
      </c>
      <c r="B17" s="10"/>
      <c r="C17" s="10">
        <f>COUNT(C21:C2191)</f>
        <v>4</v>
      </c>
      <c r="E17" s="14" t="s">
        <v>36</v>
      </c>
      <c r="F17" s="23">
        <f ca="1">ROUND(2*(F15-$C$15)/$C$16,0)/2+F14</f>
        <v>2069.5</v>
      </c>
    </row>
    <row r="18" spans="1:21" ht="14.25" thickTop="1" thickBot="1" x14ac:dyDescent="0.25">
      <c r="A18" s="16" t="s">
        <v>5</v>
      </c>
      <c r="B18" s="10"/>
      <c r="C18" s="19">
        <f ca="1">+C15</f>
        <v>59489.134653489447</v>
      </c>
      <c r="D18" s="20">
        <f ca="1">+C16</f>
        <v>0.33099777237984146</v>
      </c>
      <c r="E18" s="14" t="s">
        <v>31</v>
      </c>
      <c r="F18" s="18">
        <f ca="1">+$C$15+$C$16*F17-15018.5-$C$5/24</f>
        <v>45156.030376762865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tr">
        <f>$D$7</f>
        <v>VSX</v>
      </c>
      <c r="C21" s="8">
        <f>$C$7</f>
        <v>56019.947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1.1763246701114102E-6</v>
      </c>
      <c r="Q21" s="43">
        <f>+C21-15018.5</f>
        <v>41001.447</v>
      </c>
    </row>
    <row r="22" spans="1:21" x14ac:dyDescent="0.2">
      <c r="A22" s="45" t="s">
        <v>49</v>
      </c>
      <c r="B22" s="46" t="s">
        <v>50</v>
      </c>
      <c r="C22" s="48">
        <v>59460.338900000002</v>
      </c>
      <c r="D22" s="45">
        <v>4.8999999999999998E-3</v>
      </c>
      <c r="E22">
        <f>+(C22-C$7)/C$8</f>
        <v>10394.011737248778</v>
      </c>
      <c r="F22">
        <f>ROUND(2*E22,0)/2</f>
        <v>10394</v>
      </c>
      <c r="G22">
        <f>+C22-(C$7+F22*C$8)</f>
        <v>3.885000005539041E-3</v>
      </c>
      <c r="K22">
        <f>+G22</f>
        <v>3.885000005539041E-3</v>
      </c>
      <c r="O22">
        <f ca="1">+C$11+C$12*$F22</f>
        <v>2.8322923965217969E-3</v>
      </c>
      <c r="Q22" s="43">
        <f>+C22-15018.5</f>
        <v>44441.838900000002</v>
      </c>
    </row>
    <row r="23" spans="1:21" x14ac:dyDescent="0.2">
      <c r="A23" s="45" t="s">
        <v>47</v>
      </c>
      <c r="B23" s="46" t="s">
        <v>48</v>
      </c>
      <c r="C23" s="47">
        <v>59482.345399999998</v>
      </c>
      <c r="D23" s="45">
        <v>4.8999999999999998E-3</v>
      </c>
      <c r="E23">
        <f>+(C23-C$7)/C$8</f>
        <v>10460.497133664147</v>
      </c>
      <c r="F23">
        <f>ROUND(2*E23,0)/2</f>
        <v>10460.5</v>
      </c>
      <c r="G23">
        <f>+C23-(C$7+F23*C$8)</f>
        <v>-9.4874999922467396E-4</v>
      </c>
      <c r="K23">
        <f>+G23</f>
        <v>-9.4874999922467396E-4</v>
      </c>
      <c r="O23">
        <f ca="1">+C$11+C$12*$F23</f>
        <v>2.8504056559770724E-3</v>
      </c>
      <c r="Q23" s="43">
        <f>+C23-15018.5</f>
        <v>44463.845399999998</v>
      </c>
    </row>
    <row r="24" spans="1:21" x14ac:dyDescent="0.2">
      <c r="A24" s="45" t="s">
        <v>49</v>
      </c>
      <c r="B24" s="46" t="s">
        <v>48</v>
      </c>
      <c r="C24" s="48">
        <v>59489.302900000002</v>
      </c>
      <c r="D24" s="45">
        <v>4.8999999999999998E-3</v>
      </c>
      <c r="E24">
        <f>+(C24-C$7)/C$8</f>
        <v>10481.516929886184</v>
      </c>
      <c r="F24">
        <f>ROUND(2*E24,0)/2</f>
        <v>10481.5</v>
      </c>
      <c r="G24">
        <f>+C24-(C$7+F24*C$8)</f>
        <v>5.6037500035017729E-3</v>
      </c>
      <c r="K24">
        <f>+G24</f>
        <v>5.6037500035017729E-3</v>
      </c>
      <c r="O24">
        <f ca="1">+C$11+C$12*$F24</f>
        <v>2.8561256326471596E-3</v>
      </c>
      <c r="Q24" s="43">
        <f>+C24-15018.5</f>
        <v>44470.802900000002</v>
      </c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ortState xmlns:xlrd2="http://schemas.microsoft.com/office/spreadsheetml/2017/richdata2" ref="A21:U24">
    <sortCondition ref="C21:C24"/>
  </sortState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2023-08-17T07:52:24Z</dcterms:modified>
</cp:coreProperties>
</file>