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0673154-15CF-4EF0-99E4-BFC0F9D70309}" xr6:coauthVersionLast="47" xr6:coauthVersionMax="47" xr10:uidLastSave="{00000000-0000-0000-0000-000000000000}"/>
  <bookViews>
    <workbookView xWindow="375" yWindow="0" windowWidth="14325" windowHeight="145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F11" i="1"/>
  <c r="C21" i="1"/>
  <c r="C17" i="1"/>
  <c r="E21" i="1"/>
  <c r="F21" i="1"/>
  <c r="A21" i="1"/>
  <c r="H20" i="1"/>
  <c r="G11" i="1"/>
  <c r="E14" i="1"/>
  <c r="E15" i="1" s="1"/>
  <c r="Q21" i="1"/>
  <c r="G21" i="1"/>
  <c r="H21" i="1"/>
  <c r="C12" i="1"/>
  <c r="C16" i="1" l="1"/>
  <c r="D18" i="1" s="1"/>
  <c r="C11" i="1"/>
  <c r="O23" i="1" l="1"/>
  <c r="S23" i="1" s="1"/>
  <c r="O21" i="1"/>
  <c r="S21" i="1" s="1"/>
  <c r="C15" i="1"/>
  <c r="O22" i="1"/>
  <c r="S22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<sst xmlns="http://schemas.openxmlformats.org/spreadsheetml/2006/main" count="56" uniqueCount="52">
  <si>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</si>
  <si>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</si>
  <si>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</si>
  <si>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</si>
  <si>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</si>
  <si>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</si>
  <si>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</si>
  <si>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</si>
  <si>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</si>
  <si>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</si>
  <si>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</si>
  <si>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</si>
  <si>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</si>
  <si>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</si>
  <si>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</si>
  <si>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</si>
  <si>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</si>
  <si>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</si>
  <si>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</si>
  <si>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</si>
  <si>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</si>
  <si>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</si>
  <si>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</si>
  <si>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</si>
  <si>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</si>
  <si>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</si>
  <si>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</si>
  <si>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</si>
  <si>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</si>
  <si>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</si>
  <si>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</si>
  <si>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</si>
  <si>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</si>
  <si>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</si>
  <si>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</si>
  <si>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</si>
  <si>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</si>
  <si>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</si>
  <si>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</si>
  <si>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</si>
  <si>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</si>
  <si>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</si>
  <si>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</si>
  <si>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G5108-0617</t>
  </si>
  <si>
    <t>G5108-0617_Ser.xls</t>
  </si>
  <si>
    <t>EC</t>
  </si>
  <si>
    <t>Ser</t>
  </si>
  <si>
    <t>VSX</t>
  </si>
  <si>
    <t>IBVS 5992</t>
  </si>
  <si>
    <t>I</t>
  </si>
  <si>
    <t>IBVS 6029</t>
  </si>
  <si>
    <t>V0659 Ser / GSC 5108-0617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</si>
</sst>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5108-0617 -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5938</c:v>
                </c:pt>
                <c:pt idx="2">
                  <c:v>6468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9C-44A6-B7F7-BDE1B2F84A2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5938</c:v>
                </c:pt>
                <c:pt idx="2">
                  <c:v>6468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3.469999988010386E-2</c:v>
                </c:pt>
                <c:pt idx="2">
                  <c:v>4.3399999878602102E-2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9C-44A6-B7F7-BDE1B2F84A2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5938</c:v>
                </c:pt>
                <c:pt idx="2">
                  <c:v>6468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79C-44A6-B7F7-BDE1B2F84A2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5938</c:v>
                </c:pt>
                <c:pt idx="2">
                  <c:v>6468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9C-44A6-B7F7-BDE1B2F84A2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5938</c:v>
                </c:pt>
                <c:pt idx="2">
                  <c:v>6468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79C-44A6-B7F7-BDE1B2F84A2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5938</c:v>
                </c:pt>
                <c:pt idx="2">
                  <c:v>6468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79C-44A6-B7F7-BDE1B2F84A2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5938</c:v>
                </c:pt>
                <c:pt idx="2">
                  <c:v>6468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79C-44A6-B7F7-BDE1B2F84A2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5938</c:v>
                </c:pt>
                <c:pt idx="2">
                  <c:v>6468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-2.2788643634467573E-4</c:v>
                </c:pt>
                <c:pt idx="1">
                  <c:v>3.7481074352325325E-2</c:v>
                </c:pt>
                <c:pt idx="2">
                  <c:v>4.0846811842725317E-2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79C-44A6-B7F7-BDE1B2F84A2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5938</c:v>
                </c:pt>
                <c:pt idx="2">
                  <c:v>6468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79C-44A6-B7F7-BDE1B2F84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3877216"/>
        <c:axId val="1"/>
      </c:scatterChart>
      <c:valAx>
        <c:axId val="643877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3877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D1283A1-E5BC-D404-38F3-860791126E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26" sqref="E2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51</v>
      </c>
      <c r="E1" t="s">
        <v>44</v>
      </c>
    </row>
    <row r="2" spans="1:7" x14ac:dyDescent="0.2">
      <c r="A2" t="s">
        <v>24</v>
      </c>
      <c r="B2" t="s">
        <v>45</v>
      </c>
      <c r="C2" s="31" t="s">
        <v>42</v>
      </c>
      <c r="D2" s="3" t="s">
        <v>46</v>
      </c>
      <c r="E2" s="32" t="s">
        <v>43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51963.478000000119</v>
      </c>
      <c r="D7" s="30" t="s">
        <v>47</v>
      </c>
    </row>
    <row r="8" spans="1:7" x14ac:dyDescent="0.2">
      <c r="A8" t="s">
        <v>3</v>
      </c>
      <c r="C8" s="8">
        <v>0.63595000000000002</v>
      </c>
      <c r="D8" s="30" t="s">
        <v>47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-2.2788643634467573E-4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6.3504480950943085E-6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60186.716330324074</v>
      </c>
    </row>
    <row r="15" spans="1:7" x14ac:dyDescent="0.2">
      <c r="A15" s="12" t="s">
        <v>17</v>
      </c>
      <c r="B15" s="10"/>
      <c r="C15" s="13">
        <f ca="1">(C7+C11)+(C8+C12)*INT(MAX(F21:F3533))</f>
        <v>56076.843446811967</v>
      </c>
      <c r="D15" s="14" t="s">
        <v>39</v>
      </c>
      <c r="E15" s="15">
        <f ca="1">ROUND(2*(E14-$C$7)/$C$8,0)/2+E13</f>
        <v>12931.5</v>
      </c>
    </row>
    <row r="16" spans="1:7" x14ac:dyDescent="0.2">
      <c r="A16" s="16" t="s">
        <v>4</v>
      </c>
      <c r="B16" s="10"/>
      <c r="C16" s="17">
        <f ca="1">+C8+C12</f>
        <v>0.63595635044809506</v>
      </c>
      <c r="D16" s="14" t="s">
        <v>40</v>
      </c>
      <c r="E16" s="24">
        <f ca="1">ROUND(2*(E14-$C$15)/$C$16,0)/2+E13</f>
        <v>6463.5</v>
      </c>
    </row>
    <row r="17" spans="1:19" ht="13.5" thickBot="1" x14ac:dyDescent="0.25">
      <c r="A17" s="14" t="s">
        <v>30</v>
      </c>
      <c r="B17" s="10"/>
      <c r="C17" s="10">
        <f>COUNT(C21:C2191)</f>
        <v>3</v>
      </c>
      <c r="D17" s="14" t="s">
        <v>34</v>
      </c>
      <c r="E17" s="18">
        <f ca="1">+$C$15+$C$16*E16-15018.5-$C$9/24</f>
        <v>45169.243151266564</v>
      </c>
    </row>
    <row r="18" spans="1:19" ht="14.25" thickTop="1" thickBot="1" x14ac:dyDescent="0.25">
      <c r="A18" s="16" t="s">
        <v>5</v>
      </c>
      <c r="B18" s="10"/>
      <c r="C18" s="19">
        <f ca="1">+C15</f>
        <v>56076.843446811967</v>
      </c>
      <c r="D18" s="20">
        <f ca="1">+C16</f>
        <v>0.63595635044809506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SQRT(SUM(S21:S50)/(COUNT(S21:S50)-1))</f>
        <v>2.6744229839776776E-3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t="str">
        <f>D7</f>
        <v>VSX</v>
      </c>
      <c r="C21" s="8">
        <f>C$7</f>
        <v>51963.478000000119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-2.2788643634467573E-4</v>
      </c>
      <c r="Q21" s="2">
        <f>+C21-15018.5</f>
        <v>36944.978000000119</v>
      </c>
      <c r="S21">
        <f ca="1">+(O21-G21)^2</f>
        <v>5.1932227869875945E-8</v>
      </c>
    </row>
    <row r="22" spans="1:19" x14ac:dyDescent="0.2">
      <c r="A22" s="33" t="s">
        <v>48</v>
      </c>
      <c r="B22" s="34" t="s">
        <v>49</v>
      </c>
      <c r="C22" s="33">
        <v>55739.783799999997</v>
      </c>
      <c r="D22" s="33">
        <v>2.9999999999999997E-4</v>
      </c>
      <c r="E22">
        <f>+(C22-C$7)/C$8</f>
        <v>5938.0545640378614</v>
      </c>
      <c r="F22">
        <f>ROUND(2*E22,0)/2</f>
        <v>5938</v>
      </c>
      <c r="G22">
        <f>+C22-(C$7+F22*C$8)</f>
        <v>3.469999988010386E-2</v>
      </c>
      <c r="I22">
        <f>+G22</f>
        <v>3.469999988010386E-2</v>
      </c>
      <c r="O22">
        <f ca="1">+C$11+C$12*$F22</f>
        <v>3.7481074352325325E-2</v>
      </c>
      <c r="Q22" s="2">
        <f>+C22-15018.5</f>
        <v>40721.283799999997</v>
      </c>
      <c r="S22">
        <f ca="1">+(O22-G22)^2</f>
        <v>7.7343752200418988E-6</v>
      </c>
    </row>
    <row r="23" spans="1:19" x14ac:dyDescent="0.2">
      <c r="A23" s="35" t="s">
        <v>50</v>
      </c>
      <c r="B23" s="36" t="s">
        <v>49</v>
      </c>
      <c r="C23" s="35">
        <v>56076.845999999998</v>
      </c>
      <c r="D23" s="35">
        <v>1.1999999999999999E-3</v>
      </c>
      <c r="E23">
        <f>+(C23-C$7)/C$8</f>
        <v>6468.068244358642</v>
      </c>
      <c r="F23">
        <f>ROUND(2*E23,0)/2</f>
        <v>6468</v>
      </c>
      <c r="G23">
        <f>+C23-(C$7+F23*C$8)</f>
        <v>4.3399999878602102E-2</v>
      </c>
      <c r="I23">
        <f>+G23</f>
        <v>4.3399999878602102E-2</v>
      </c>
      <c r="O23">
        <f ca="1">+C$11+C$12*$F23</f>
        <v>4.0846811842725317E-2</v>
      </c>
      <c r="Q23" s="2">
        <f>+C23-15018.5</f>
        <v>41058.345999999998</v>
      </c>
      <c r="S23">
        <f ca="1">+(O23-G23)^2</f>
        <v>6.5187691465443583E-6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2023-08-30T05:11:31Z</dcterms:modified>
</cp:coreProperties>
</file>